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autoCompressPictures="0"/>
  <mc:AlternateContent xmlns:mc="http://schemas.openxmlformats.org/markup-compatibility/2006">
    <mc:Choice Requires="x15">
      <x15ac:absPath xmlns:x15ac="http://schemas.microsoft.com/office/spreadsheetml/2010/11/ac" url="\\wmtserver\WAP\Morgan\My Documents\Financial Assurance Plan (FAP)\FY24 FAP\Routed for Audit and approval\"/>
    </mc:Choice>
  </mc:AlternateContent>
  <xr:revisionPtr revIDLastSave="0" documentId="13_ncr:1_{C0924351-191A-4DCC-A1E3-F38465188C64}" xr6:coauthVersionLast="47" xr6:coauthVersionMax="47" xr10:uidLastSave="{00000000-0000-0000-0000-000000000000}"/>
  <bookViews>
    <workbookView xWindow="-120" yWindow="-120" windowWidth="29040" windowHeight="15840" tabRatio="895" xr2:uid="{00000000-000D-0000-FFFF-FFFF00000000}"/>
  </bookViews>
  <sheets>
    <sheet name="MS4 Information" sheetId="1" r:id="rId1"/>
    <sheet name="Specific Actions - Completed" sheetId="7" r:id="rId2"/>
    <sheet name="All Actions - Planned" sheetId="8" r:id="rId3"/>
    <sheet name="ISRP Costs" sheetId="3" r:id="rId4"/>
    <sheet name="ISRP Revenue" sheetId="4" r:id="rId5"/>
    <sheet name="Fund Sources" sheetId="5" r:id="rId6"/>
    <sheet name="BMP Codes" sheetId="9" r:id="rId7"/>
  </sheets>
  <definedNames>
    <definedName name="_xlnm.Print_Area" localSheetId="2">'All Actions - Planned'!$A$1:$G$95</definedName>
    <definedName name="_xlnm.Print_Area" localSheetId="5">'Fund Sources'!$A$1:$I$34</definedName>
    <definedName name="_xlnm.Print_Area" localSheetId="3">'ISRP Costs'!$A$1:$I$27</definedName>
    <definedName name="_xlnm.Print_Area" localSheetId="4">'ISRP Revenue'!$A$1:$J$16</definedName>
    <definedName name="_xlnm.Print_Area" localSheetId="1">'Specific Actions - Completed'!$A$1:$J$109</definedName>
    <definedName name="_xlnm.Print_Titles" localSheetId="2">'All Actions - Planned'!$6:$6</definedName>
    <definedName name="_xlnm.Print_Titles" localSheetId="1">'Specific Actions - Completed'!$3:$3</definedName>
  </definedNames>
  <calcPr calcId="191029" calcOnSave="0"/>
  <customWorkbookViews>
    <customWorkbookView name="Raymond Bahr - Personal View" guid="{3A7AD114-4D74-4E12-B483-5F1EDDDDB7E3}" mergeInterval="0" personalView="1" maximized="1" xWindow="1" yWindow="1" windowWidth="1276" windowHeight="794" tabRatio="790" activeSheetId="6"/>
    <customWorkbookView name="Brian Cooper - Personal View" guid="{19EB585C-0FBE-4704-A3C1-6BA57A72C50F}" mergeInterval="0" personalView="1" maximized="1" xWindow="1" yWindow="1" windowWidth="1234" windowHeight="763" tabRatio="956"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28" i="5" l="1"/>
  <c r="D28" i="5"/>
  <c r="E28" i="5"/>
  <c r="F28" i="5"/>
  <c r="G28" i="5"/>
  <c r="H28" i="5"/>
  <c r="I28" i="5"/>
  <c r="B28" i="5"/>
  <c r="E24" i="8"/>
  <c r="E25" i="8"/>
  <c r="E26" i="8"/>
  <c r="C26" i="8"/>
  <c r="C25" i="8"/>
  <c r="D100" i="7"/>
  <c r="E100" i="7"/>
  <c r="G100" i="7"/>
  <c r="G81" i="7"/>
  <c r="E81" i="7"/>
  <c r="D81" i="7"/>
  <c r="D15" i="7"/>
  <c r="B12" i="5"/>
  <c r="B11" i="5"/>
  <c r="B8" i="5"/>
  <c r="D11" i="3" l="1"/>
  <c r="C11" i="3"/>
  <c r="B11" i="3"/>
  <c r="E10" i="3"/>
  <c r="E11" i="3" s="1"/>
  <c r="F10" i="3" l="1"/>
  <c r="I13" i="3"/>
  <c r="I10" i="3"/>
  <c r="I19" i="3"/>
  <c r="I17" i="3"/>
  <c r="I18" i="3"/>
  <c r="I16" i="3"/>
  <c r="I15" i="3"/>
  <c r="E15" i="7"/>
  <c r="C82" i="8"/>
  <c r="E82" i="8"/>
  <c r="E81" i="8"/>
  <c r="C81" i="8"/>
  <c r="E69" i="8"/>
  <c r="C69" i="8"/>
  <c r="E68" i="8"/>
  <c r="C68" i="8"/>
  <c r="E44" i="8"/>
  <c r="C44" i="8"/>
  <c r="E43" i="8"/>
  <c r="C43" i="8"/>
  <c r="C35" i="8"/>
  <c r="E35" i="8"/>
  <c r="E34" i="8"/>
  <c r="C34" i="8"/>
  <c r="C24" i="8"/>
  <c r="E30" i="8"/>
  <c r="C30" i="8"/>
  <c r="E29" i="8"/>
  <c r="C29" i="8"/>
  <c r="I8" i="3"/>
  <c r="I8" i="5"/>
  <c r="E4" i="7"/>
  <c r="I25" i="5"/>
  <c r="I24" i="5"/>
  <c r="I23" i="5"/>
  <c r="I20" i="5"/>
  <c r="I17" i="5"/>
  <c r="I18" i="5"/>
  <c r="I19" i="5"/>
  <c r="I16" i="5"/>
  <c r="I13" i="5"/>
  <c r="I9" i="5"/>
  <c r="I10" i="5"/>
  <c r="I11" i="5"/>
  <c r="I12" i="5"/>
  <c r="F13" i="7" l="1"/>
  <c r="F7" i="7"/>
  <c r="F9" i="7"/>
  <c r="F8" i="7"/>
  <c r="F10" i="7"/>
  <c r="F11" i="7"/>
  <c r="F12" i="7"/>
  <c r="F14" i="7"/>
  <c r="F6" i="7"/>
  <c r="F11" i="3"/>
  <c r="G10" i="3"/>
  <c r="I21" i="5"/>
  <c r="I14" i="5"/>
  <c r="I9" i="3"/>
  <c r="I11" i="3"/>
  <c r="I12" i="3"/>
  <c r="G11" i="3" l="1"/>
  <c r="H10" i="3"/>
  <c r="H11" i="3" s="1"/>
  <c r="E26" i="7"/>
  <c r="E83" i="8"/>
  <c r="C83" i="8"/>
  <c r="G26" i="7"/>
  <c r="C70" i="8"/>
  <c r="G21" i="7"/>
  <c r="E36" i="8" s="1"/>
  <c r="G18" i="7"/>
  <c r="E31" i="8" s="1"/>
  <c r="D26" i="7"/>
  <c r="D101" i="7" s="1"/>
  <c r="D21" i="7"/>
  <c r="D18" i="7"/>
  <c r="E45" i="8" l="1"/>
  <c r="G101" i="7"/>
  <c r="C45" i="8"/>
  <c r="E101" i="7"/>
  <c r="D22" i="7"/>
  <c r="E70" i="8" l="1"/>
  <c r="C84" i="8" l="1"/>
  <c r="E18" i="7"/>
  <c r="C31" i="8" s="1"/>
  <c r="E84" i="8" l="1"/>
  <c r="E85" i="8"/>
  <c r="E86" i="8"/>
  <c r="C85" i="8"/>
  <c r="C86" i="8"/>
  <c r="C4" i="8" l="1"/>
  <c r="D48" i="8" s="1"/>
  <c r="C3" i="8"/>
  <c r="D73" i="8" l="1"/>
  <c r="D74" i="8"/>
  <c r="D78" i="8"/>
  <c r="D79" i="8"/>
  <c r="D72" i="8"/>
  <c r="D75" i="8"/>
  <c r="D76" i="8"/>
  <c r="D77" i="8"/>
  <c r="D80" i="8"/>
  <c r="D49" i="8"/>
  <c r="D50" i="8"/>
  <c r="D61" i="8"/>
  <c r="D67" i="8"/>
  <c r="D62" i="8"/>
  <c r="D63" i="8"/>
  <c r="D47" i="8"/>
  <c r="D65" i="8"/>
  <c r="D51" i="8"/>
  <c r="D52" i="8"/>
  <c r="D64" i="8"/>
  <c r="D55" i="8"/>
  <c r="D56" i="8"/>
  <c r="D57" i="8"/>
  <c r="D58" i="8"/>
  <c r="D59" i="8"/>
  <c r="D60" i="8"/>
  <c r="D66" i="8"/>
  <c r="D53" i="8"/>
  <c r="D54" i="8"/>
  <c r="D22" i="8"/>
  <c r="D23" i="8"/>
  <c r="D17" i="8"/>
  <c r="D18" i="8"/>
  <c r="D12" i="8"/>
  <c r="D13" i="8"/>
  <c r="D14" i="8"/>
  <c r="D11" i="8"/>
  <c r="D15" i="8"/>
  <c r="D10" i="8"/>
  <c r="D16" i="8"/>
  <c r="D19" i="8"/>
  <c r="D20" i="8"/>
  <c r="D21" i="8"/>
  <c r="D9" i="8"/>
  <c r="D29" i="8"/>
  <c r="D34" i="8"/>
  <c r="D33" i="8"/>
  <c r="D30" i="8"/>
  <c r="D35" i="8"/>
  <c r="D28" i="8"/>
  <c r="D25" i="8"/>
  <c r="D26" i="8"/>
  <c r="D31" i="8"/>
  <c r="D68" i="8"/>
  <c r="D69" i="8"/>
  <c r="D81" i="8"/>
  <c r="D82" i="8"/>
  <c r="D44" i="8"/>
  <c r="D43" i="8"/>
  <c r="D42" i="8"/>
  <c r="D83" i="8"/>
  <c r="D45" i="8"/>
  <c r="D70" i="8"/>
  <c r="D84" i="8"/>
  <c r="D86" i="8"/>
  <c r="D85" i="8"/>
  <c r="D24" i="8"/>
  <c r="C37" i="8"/>
  <c r="D37" i="8" s="1"/>
  <c r="C38" i="8"/>
  <c r="D38" i="8" s="1"/>
  <c r="E37" i="8"/>
  <c r="E38" i="8"/>
  <c r="E23" i="7" l="1"/>
  <c r="F84" i="7" l="1"/>
  <c r="F32" i="7"/>
  <c r="F52" i="7"/>
  <c r="F72" i="7"/>
  <c r="F34" i="7"/>
  <c r="F54" i="7"/>
  <c r="F87" i="7"/>
  <c r="F75" i="7"/>
  <c r="F36" i="7"/>
  <c r="F56" i="7"/>
  <c r="F38" i="7"/>
  <c r="F78" i="7"/>
  <c r="F39" i="7"/>
  <c r="F92" i="7"/>
  <c r="F80" i="7"/>
  <c r="F61" i="7"/>
  <c r="F42" i="7"/>
  <c r="F45" i="7"/>
  <c r="F99" i="7"/>
  <c r="F68" i="7"/>
  <c r="F49" i="7"/>
  <c r="F31" i="7"/>
  <c r="F85" i="7"/>
  <c r="F33" i="7"/>
  <c r="F53" i="7"/>
  <c r="F73" i="7"/>
  <c r="F86" i="7"/>
  <c r="F74" i="7"/>
  <c r="F35" i="7"/>
  <c r="F55" i="7"/>
  <c r="F88" i="7"/>
  <c r="F76" i="7"/>
  <c r="F58" i="7"/>
  <c r="F91" i="7"/>
  <c r="F79" i="7"/>
  <c r="F60" i="7"/>
  <c r="F93" i="7"/>
  <c r="F94" i="7"/>
  <c r="F62" i="7"/>
  <c r="F95" i="7"/>
  <c r="F98" i="7"/>
  <c r="F66" i="7"/>
  <c r="F67" i="7"/>
  <c r="F48" i="7"/>
  <c r="F70" i="7"/>
  <c r="F89" i="7"/>
  <c r="F37" i="7"/>
  <c r="F57" i="7"/>
  <c r="F77" i="7"/>
  <c r="F90" i="7"/>
  <c r="F59" i="7"/>
  <c r="F40" i="7"/>
  <c r="F41" i="7"/>
  <c r="F28" i="7"/>
  <c r="F43" i="7"/>
  <c r="F63" i="7"/>
  <c r="F96" i="7"/>
  <c r="F64" i="7"/>
  <c r="F29" i="7"/>
  <c r="F30" i="7"/>
  <c r="F51" i="7"/>
  <c r="F44" i="7"/>
  <c r="F65" i="7"/>
  <c r="F46" i="7"/>
  <c r="F47" i="7"/>
  <c r="F83" i="7"/>
  <c r="F69" i="7"/>
  <c r="F50" i="7"/>
  <c r="F97" i="7"/>
  <c r="F71" i="7"/>
  <c r="F100" i="7"/>
  <c r="F101" i="7"/>
  <c r="F81" i="7"/>
  <c r="F25" i="7"/>
  <c r="F26" i="7"/>
  <c r="F20" i="7"/>
  <c r="F17" i="7"/>
  <c r="G15" i="7"/>
  <c r="E39" i="8" l="1"/>
  <c r="F18" i="7"/>
  <c r="F21" i="7"/>
  <c r="F15" i="7"/>
  <c r="E21" i="7"/>
  <c r="G22" i="7"/>
  <c r="C36" i="8" l="1"/>
  <c r="D36" i="8" s="1"/>
  <c r="E22" i="7"/>
  <c r="F22" i="7" s="1"/>
  <c r="C39" i="8" l="1"/>
  <c r="D39" i="8" s="1"/>
  <c r="B20" i="3"/>
  <c r="C20" i="3"/>
  <c r="C7" i="4" s="1"/>
  <c r="D20" i="3"/>
  <c r="D7" i="4" s="1"/>
  <c r="E20" i="3"/>
  <c r="E7" i="4" s="1"/>
  <c r="B26" i="5"/>
  <c r="B21" i="5"/>
  <c r="B14" i="5"/>
  <c r="C26" i="5"/>
  <c r="C21" i="5"/>
  <c r="C14" i="5"/>
  <c r="D26" i="5"/>
  <c r="D21" i="5"/>
  <c r="D14" i="5"/>
  <c r="E26" i="5"/>
  <c r="E21" i="5"/>
  <c r="E14" i="5"/>
  <c r="I26" i="5"/>
  <c r="F20" i="3"/>
  <c r="F7" i="4" s="1"/>
  <c r="G20" i="3"/>
  <c r="G7" i="4" s="1"/>
  <c r="H20" i="3"/>
  <c r="H7" i="4" s="1"/>
  <c r="F26" i="5"/>
  <c r="F21" i="5"/>
  <c r="F14" i="5"/>
  <c r="G26" i="5"/>
  <c r="G21" i="5"/>
  <c r="G14" i="5"/>
  <c r="H26" i="5"/>
  <c r="H21" i="5"/>
  <c r="H14" i="5"/>
  <c r="I20" i="3" l="1"/>
  <c r="H27" i="5"/>
  <c r="H6" i="4" s="1"/>
  <c r="I7" i="4"/>
  <c r="D27" i="5"/>
  <c r="D6" i="4" s="1"/>
  <c r="G27" i="5"/>
  <c r="G6" i="4" s="1"/>
  <c r="F27" i="5"/>
  <c r="F6" i="4" s="1"/>
  <c r="E27" i="5"/>
  <c r="E6" i="4" s="1"/>
  <c r="C27" i="5"/>
  <c r="C6" i="4" s="1"/>
  <c r="B27" i="5"/>
  <c r="B6" i="4" s="1"/>
  <c r="J6" i="4" s="1"/>
  <c r="B7" i="4"/>
  <c r="J7" i="4" s="1"/>
  <c r="I6" i="4" l="1"/>
  <c r="I8" i="4"/>
  <c r="I27" i="5"/>
</calcChain>
</file>

<file path=xl/sharedStrings.xml><?xml version="1.0" encoding="utf-8"?>
<sst xmlns="http://schemas.openxmlformats.org/spreadsheetml/2006/main" count="953" uniqueCount="423">
  <si>
    <t>BMP CLASS</t>
  </si>
  <si>
    <t>Other</t>
  </si>
  <si>
    <t>Street Sweeping Program</t>
  </si>
  <si>
    <t>Inlet Cleaning</t>
  </si>
  <si>
    <t>Support of Capital Projects</t>
  </si>
  <si>
    <t>General Fund (Paygo)</t>
  </si>
  <si>
    <t>WPR Fund (Paygo)</t>
  </si>
  <si>
    <t>Debt Service</t>
  </si>
  <si>
    <t>Grants &amp; Partnerships</t>
  </si>
  <si>
    <t>Paygo Sources</t>
  </si>
  <si>
    <t>Stormwater Remediation Fees (WPR Fund)</t>
  </si>
  <si>
    <t>General Fund</t>
  </si>
  <si>
    <t>County Transportation Bonds</t>
  </si>
  <si>
    <t>General Obligation Bonds</t>
  </si>
  <si>
    <t>Revenue (Utility) Bonds</t>
  </si>
  <si>
    <t>State Revolving Loan Fund</t>
  </si>
  <si>
    <t>Public-private partnership (debt service)</t>
  </si>
  <si>
    <t>State funded grants</t>
  </si>
  <si>
    <t>Federal funded grants</t>
  </si>
  <si>
    <t>Public-private partnership (matched grant)</t>
  </si>
  <si>
    <t>Total Annual Sources of Funds</t>
  </si>
  <si>
    <t xml:space="preserve">* WPR Fund: Watershed Protection and Restoration Fund.  </t>
  </si>
  <si>
    <t>Subtotal Paygo Sources</t>
  </si>
  <si>
    <t>Subtotal Debt Service</t>
  </si>
  <si>
    <t>Total expenditures:</t>
  </si>
  <si>
    <t>Subtotal Grants and Partnerships</t>
  </si>
  <si>
    <t>Other Funds 3 (please stipulate funding source)</t>
  </si>
  <si>
    <t>Notes:</t>
  </si>
  <si>
    <t>Jurisdiction</t>
  </si>
  <si>
    <t>Phone</t>
  </si>
  <si>
    <t xml:space="preserve">Email </t>
  </si>
  <si>
    <t>Contact Name</t>
  </si>
  <si>
    <t>Percent of Funds Directed Toward ISRP</t>
  </si>
  <si>
    <t>SOURCE</t>
  </si>
  <si>
    <t>PROJECTED</t>
  </si>
  <si>
    <t>YEAR 1</t>
  </si>
  <si>
    <t>YEAR 2</t>
  </si>
  <si>
    <t>YEAR 3</t>
  </si>
  <si>
    <t>YEAR 4</t>
  </si>
  <si>
    <t>YEAR 5</t>
  </si>
  <si>
    <t>TOTAL</t>
  </si>
  <si>
    <t>TOTAL NEXT</t>
  </si>
  <si>
    <t>2-YEARS</t>
  </si>
  <si>
    <t>DESCRIPTION</t>
  </si>
  <si>
    <t>-</t>
  </si>
  <si>
    <t>MS4 Information</t>
  </si>
  <si>
    <t>Operating Expenditures (costs)</t>
  </si>
  <si>
    <t>Address</t>
  </si>
  <si>
    <t>City</t>
  </si>
  <si>
    <t>State</t>
  </si>
  <si>
    <t>Zip</t>
  </si>
  <si>
    <t>PAST</t>
  </si>
  <si>
    <t>UP THRU</t>
  </si>
  <si>
    <t>CURRENT</t>
  </si>
  <si>
    <t>YEAR</t>
  </si>
  <si>
    <t>Compare revenue appropriated / annual costs:</t>
  </si>
  <si>
    <t>Article 4-202.1(j)(1)(i)1: Actions that will be required of the county or municipality to meet the requirements of its National Pollutant Discharge Elimination System Phase I Municipal Separate Storm Sewer System Permit.</t>
  </si>
  <si>
    <t>Article 4-202.1(j)(1)(i)3: Projected annual and 5-year revenues or other funds that will be used to meet the cost for the county or municipality to meet the impervious surface restoration plan requirements under the National Pollutant Discharge Elimination System Phase I Municipal Separate Storm Sewer System Permit.</t>
  </si>
  <si>
    <t>Article 4-202.1(j)(1)(i)5: Specific actions and expenditures that the county or municipality implemented in the previous fiscal years to meet its impervious surface restoration plan requirements under its National Pollutant Discharge Elimination System Phase I Municipal Separate Storm Sewer System Permit.</t>
  </si>
  <si>
    <t>BMP CLASS¹</t>
  </si>
  <si>
    <t>IMPLEMEN-
TATION COST</t>
  </si>
  <si>
    <t xml:space="preserve">Subtotal Other </t>
  </si>
  <si>
    <t xml:space="preserve">Subtotal Capital </t>
  </si>
  <si>
    <t>FY 2024</t>
  </si>
  <si>
    <t>FY 2025</t>
  </si>
  <si>
    <t>FY 2026</t>
  </si>
  <si>
    <t>FY 2027</t>
  </si>
  <si>
    <t xml:space="preserve">3. Insert additional rows as necessary. </t>
  </si>
  <si>
    <r>
      <t>UP THRU</t>
    </r>
    <r>
      <rPr>
        <b/>
        <vertAlign val="superscript"/>
        <sz val="11"/>
        <rFont val="Calibri"/>
        <family val="2"/>
        <scheme val="minor"/>
      </rPr>
      <t>1</t>
    </r>
  </si>
  <si>
    <t xml:space="preserve">1. Previous accumulated revenue should be specifically designated for use for this current permit. </t>
  </si>
  <si>
    <t>GENERAL COMMENTS</t>
  </si>
  <si>
    <t>IMPLEMENTATION COSTS</t>
  </si>
  <si>
    <t>IMPLEMENTATION STATUS</t>
  </si>
  <si>
    <t>% ISR GOAL</t>
  </si>
  <si>
    <t>A</t>
  </si>
  <si>
    <t>VSS</t>
  </si>
  <si>
    <t>FBIO</t>
  </si>
  <si>
    <t>IMPF</t>
  </si>
  <si>
    <t>MMBR</t>
  </si>
  <si>
    <t>STRE</t>
  </si>
  <si>
    <t>OUT</t>
  </si>
  <si>
    <t>USRI</t>
  </si>
  <si>
    <t>S</t>
  </si>
  <si>
    <t>E</t>
  </si>
  <si>
    <t>FSND</t>
  </si>
  <si>
    <t>IDDE</t>
  </si>
  <si>
    <t>SDV</t>
  </si>
  <si>
    <t>Code</t>
  </si>
  <si>
    <t xml:space="preserve"> Code Description</t>
  </si>
  <si>
    <t>Outfall Stabilization</t>
  </si>
  <si>
    <t>SHST</t>
  </si>
  <si>
    <t>Shoreline Management</t>
  </si>
  <si>
    <t>Stream Restoration</t>
  </si>
  <si>
    <t>SEPC</t>
  </si>
  <si>
    <t>Septic Connections to WWTP</t>
  </si>
  <si>
    <t>SEPD</t>
  </si>
  <si>
    <t>Septic Denitrification</t>
  </si>
  <si>
    <t>SEPP</t>
  </si>
  <si>
    <t>Septic Pumping</t>
  </si>
  <si>
    <t>DGI</t>
  </si>
  <si>
    <t>Elimination of Discovered Nutrient Discharges from Grey Infrastructure</t>
  </si>
  <si>
    <t>Floating Treatment Wetlands</t>
  </si>
  <si>
    <t>CBC</t>
  </si>
  <si>
    <t>Catch Basin Cleaning</t>
  </si>
  <si>
    <t>Storm Drain Vacuuming (i.e., Storm Drain Cleaning)</t>
  </si>
  <si>
    <t>Impervious Surface to Forest (i.e., IMPP + FPU)</t>
  </si>
  <si>
    <t>IMPP</t>
  </si>
  <si>
    <t>Impervious Surface Reduction (i.e., impervious to pervious)</t>
  </si>
  <si>
    <t>CLTM</t>
  </si>
  <si>
    <t>Conservation Landscaping</t>
  </si>
  <si>
    <t>FCO</t>
  </si>
  <si>
    <t xml:space="preserve">Forest Conservation </t>
  </si>
  <si>
    <t>RCL</t>
  </si>
  <si>
    <t xml:space="preserve">Riparian Conservation Landscaping </t>
  </si>
  <si>
    <t>RFP</t>
  </si>
  <si>
    <t xml:space="preserve">Riparian Forest Planting </t>
  </si>
  <si>
    <t>STCI</t>
  </si>
  <si>
    <t>Street Trees</t>
  </si>
  <si>
    <t>USRP</t>
  </si>
  <si>
    <t xml:space="preserve">Urban Soil Restoration (Compacted Pervious Surfaces) </t>
  </si>
  <si>
    <t xml:space="preserve">Urban Soil Restoration (Removed Impervious Surfaces) </t>
  </si>
  <si>
    <t>UTC</t>
  </si>
  <si>
    <t xml:space="preserve">Urban Tree Canopy (i.e., Pervious Turf to Tree Canopy over Turf) </t>
  </si>
  <si>
    <t>FPU</t>
  </si>
  <si>
    <t>Forestation on Pervious Urban (i.e., Forest Planting)</t>
  </si>
  <si>
    <t>MSS</t>
  </si>
  <si>
    <t>Mechanical Street Sweeping</t>
  </si>
  <si>
    <t>Regenerative/Vacuum Street Sweeping (i.e., Advanced Street Sweeping)</t>
  </si>
  <si>
    <t>AGRE</t>
  </si>
  <si>
    <t>Green Roof - Extensive</t>
  </si>
  <si>
    <t>AGRI</t>
  </si>
  <si>
    <t>Green Roof - Intensive</t>
  </si>
  <si>
    <t>APRP</t>
  </si>
  <si>
    <t>Permeable Pavement</t>
  </si>
  <si>
    <t>ARTF</t>
  </si>
  <si>
    <t>Reinforced Turf</t>
  </si>
  <si>
    <t>Bioretention</t>
  </si>
  <si>
    <t>FORG</t>
  </si>
  <si>
    <t>Organic Filter</t>
  </si>
  <si>
    <t>FPER</t>
  </si>
  <si>
    <t>Perimeter Filter</t>
  </si>
  <si>
    <t>FPKT</t>
  </si>
  <si>
    <t>Pocket Filter</t>
  </si>
  <si>
    <t>Surface Sand Filter</t>
  </si>
  <si>
    <t>FUND</t>
  </si>
  <si>
    <t>Underground Filter</t>
  </si>
  <si>
    <t>IBAS</t>
  </si>
  <si>
    <t>Infiltration Basin</t>
  </si>
  <si>
    <t>ITRN</t>
  </si>
  <si>
    <t>Infiltration Trench</t>
  </si>
  <si>
    <t>MENF</t>
  </si>
  <si>
    <t>Enhanced Filter</t>
  </si>
  <si>
    <t>MIBR</t>
  </si>
  <si>
    <t>Infiltration Berm</t>
  </si>
  <si>
    <t>MIDW</t>
  </si>
  <si>
    <t>Dry Well</t>
  </si>
  <si>
    <t>MILS</t>
  </si>
  <si>
    <t>Landscape Infiltration</t>
  </si>
  <si>
    <t>Micro-Bioretention</t>
  </si>
  <si>
    <t>MRNG</t>
  </si>
  <si>
    <t>Rain Garden</t>
  </si>
  <si>
    <t>MRWH</t>
  </si>
  <si>
    <t>Rainwater Harvesting</t>
  </si>
  <si>
    <t>MSGW</t>
  </si>
  <si>
    <t>Submerged Gravel Wetland</t>
  </si>
  <si>
    <t>MSWB</t>
  </si>
  <si>
    <t>Bio-Swale</t>
  </si>
  <si>
    <t>MSWG</t>
  </si>
  <si>
    <t>Grass Swale</t>
  </si>
  <si>
    <t>MSWW</t>
  </si>
  <si>
    <t>Wet Swale</t>
  </si>
  <si>
    <t>NDNR</t>
  </si>
  <si>
    <t>Non-Rooftop Disconnect</t>
  </si>
  <si>
    <t>NDRR</t>
  </si>
  <si>
    <t>Rooftop Disconnect</t>
  </si>
  <si>
    <t>NSCA</t>
  </si>
  <si>
    <t>Sheetflow to Conservation Area</t>
  </si>
  <si>
    <t>ODSW</t>
  </si>
  <si>
    <t>Dry Swale</t>
  </si>
  <si>
    <t>OWSW</t>
  </si>
  <si>
    <t>PMED</t>
  </si>
  <si>
    <t>Micro-Pool Extended Detention Pond</t>
  </si>
  <si>
    <t>PMPS</t>
  </si>
  <si>
    <t>Multiple Pond</t>
  </si>
  <si>
    <t>PPKT</t>
  </si>
  <si>
    <t>Pocket Pond</t>
  </si>
  <si>
    <t>PWED</t>
  </si>
  <si>
    <t>Wet Extended Detention Pond</t>
  </si>
  <si>
    <t>PWET</t>
  </si>
  <si>
    <t>Wet Pond</t>
  </si>
  <si>
    <t>SPSD</t>
  </si>
  <si>
    <t>Dry Channel Regenerative Step Pool Stormwater Conveyance System</t>
  </si>
  <si>
    <t>WEDW</t>
  </si>
  <si>
    <t>ED Shallow Wetland</t>
  </si>
  <si>
    <t>WPKT</t>
  </si>
  <si>
    <t>Pocket Wetland</t>
  </si>
  <si>
    <t>WPWS</t>
  </si>
  <si>
    <t>Pond Wetland System</t>
  </si>
  <si>
    <t>WSHW</t>
  </si>
  <si>
    <t>Shallow Marsh</t>
  </si>
  <si>
    <t>XDED</t>
  </si>
  <si>
    <t>Extended Detention Structure, Dry</t>
  </si>
  <si>
    <t>XDPD</t>
  </si>
  <si>
    <t>Detention Structure (Dry Pond)</t>
  </si>
  <si>
    <t>XFLD</t>
  </si>
  <si>
    <t>Flood Management Area</t>
  </si>
  <si>
    <t>XOGS</t>
  </si>
  <si>
    <t>Oil Grit separator</t>
  </si>
  <si>
    <t>OTH</t>
  </si>
  <si>
    <t>Class</t>
  </si>
  <si>
    <t>Alternative Surfaces</t>
  </si>
  <si>
    <t>Nonstructural Techniques</t>
  </si>
  <si>
    <t>Ponds</t>
  </si>
  <si>
    <t>Wetlands</t>
  </si>
  <si>
    <t>Other Practices</t>
  </si>
  <si>
    <t>Alternative BMP</t>
  </si>
  <si>
    <t>XFTW</t>
  </si>
  <si>
    <t>Open Channel Systems</t>
  </si>
  <si>
    <t>Infiltration</t>
  </si>
  <si>
    <t>Filtering Systems</t>
  </si>
  <si>
    <t>Other Systems</t>
  </si>
  <si>
    <t>Obligations from Previous Permit That Must Be Continued or Met</t>
  </si>
  <si>
    <t>IMPERVIOUS ACRES</t>
  </si>
  <si>
    <t>BUILT DATE</t>
  </si>
  <si>
    <t>Subtotal Capital</t>
  </si>
  <si>
    <t>Subtotal Other</t>
  </si>
  <si>
    <t>NUM BMP</t>
  </si>
  <si>
    <t>% ISRP COMPLETE</t>
  </si>
  <si>
    <r>
      <t>Operational Programs</t>
    </r>
    <r>
      <rPr>
        <b/>
        <vertAlign val="superscript"/>
        <sz val="11"/>
        <color theme="1"/>
        <rFont val="Calibri"/>
        <family val="2"/>
        <scheme val="minor"/>
      </rPr>
      <t>2,3</t>
    </r>
  </si>
  <si>
    <r>
      <t>Capital Projects</t>
    </r>
    <r>
      <rPr>
        <b/>
        <vertAlign val="superscript"/>
        <sz val="11"/>
        <color theme="1"/>
        <rFont val="Calibri"/>
        <family val="2"/>
        <scheme val="minor"/>
      </rPr>
      <t>3,5</t>
    </r>
  </si>
  <si>
    <r>
      <t>Other</t>
    </r>
    <r>
      <rPr>
        <b/>
        <vertAlign val="superscript"/>
        <sz val="11"/>
        <color theme="1"/>
        <rFont val="Calibri"/>
        <family val="2"/>
        <scheme val="minor"/>
      </rPr>
      <t>3,5</t>
    </r>
  </si>
  <si>
    <r>
      <t>Operational Programs</t>
    </r>
    <r>
      <rPr>
        <b/>
        <vertAlign val="superscript"/>
        <sz val="11"/>
        <color theme="1"/>
        <rFont val="Calibri"/>
        <family val="2"/>
        <scheme val="minor"/>
      </rPr>
      <t>3,5</t>
    </r>
  </si>
  <si>
    <t>Restoration for the New Permit</t>
  </si>
  <si>
    <t>2. % ISR Complete compared to continued annual alternative ISR.</t>
  </si>
  <si>
    <t xml:space="preserve">4. Impervious Acres are the average for the time period, Implementation Costs are totaled. </t>
  </si>
  <si>
    <t>5. % ISR Complete compared to ISR new permit.</t>
  </si>
  <si>
    <t>Total Additional Restoration</t>
  </si>
  <si>
    <r>
      <t>Subtotal Operations</t>
    </r>
    <r>
      <rPr>
        <vertAlign val="superscript"/>
        <sz val="11"/>
        <color theme="1"/>
        <rFont val="Calibri (Body)"/>
      </rPr>
      <t>4</t>
    </r>
  </si>
  <si>
    <r>
      <t>Capital Projects (Completed to Replace Annual Obligations)</t>
    </r>
    <r>
      <rPr>
        <b/>
        <vertAlign val="superscript"/>
        <sz val="11"/>
        <color theme="1"/>
        <rFont val="Calibri"/>
        <family val="2"/>
        <scheme val="minor"/>
      </rPr>
      <t>2,3</t>
    </r>
  </si>
  <si>
    <r>
      <t>Other (Completed to Replace Annual Obligations)</t>
    </r>
    <r>
      <rPr>
        <b/>
        <vertAlign val="superscript"/>
        <sz val="11"/>
        <color theme="1"/>
        <rFont val="Calibri"/>
        <family val="2"/>
        <scheme val="minor"/>
      </rPr>
      <t>2,3</t>
    </r>
  </si>
  <si>
    <r>
      <t>Capital Projects (Completed to Replace Annual Obligations)</t>
    </r>
    <r>
      <rPr>
        <b/>
        <vertAlign val="superscript"/>
        <sz val="11"/>
        <rFont val="Calibri (Body)"/>
      </rPr>
      <t>2,3</t>
    </r>
  </si>
  <si>
    <r>
      <t>Other (Completed to Replace Annual Obligations)</t>
    </r>
    <r>
      <rPr>
        <b/>
        <vertAlign val="superscript"/>
        <sz val="11"/>
        <rFont val="Calibri (Body)"/>
      </rPr>
      <t>2,3</t>
    </r>
  </si>
  <si>
    <r>
      <t>Operational Programs</t>
    </r>
    <r>
      <rPr>
        <b/>
        <vertAlign val="superscript"/>
        <sz val="11"/>
        <color theme="1"/>
        <rFont val="Calibri (Body)"/>
      </rPr>
      <t>3,5</t>
    </r>
  </si>
  <si>
    <r>
      <t>Capital Projects</t>
    </r>
    <r>
      <rPr>
        <b/>
        <vertAlign val="superscript"/>
        <sz val="11"/>
        <rFont val="Calibri (Body)"/>
      </rPr>
      <t>3,5</t>
    </r>
  </si>
  <si>
    <r>
      <t>Other</t>
    </r>
    <r>
      <rPr>
        <b/>
        <vertAlign val="superscript"/>
        <sz val="11"/>
        <color theme="1"/>
        <rFont val="Calibri (Body)"/>
      </rPr>
      <t>3,5</t>
    </r>
  </si>
  <si>
    <t>Total Continued Obligations from Previous Permit</t>
  </si>
  <si>
    <t>2022-2027</t>
  </si>
  <si>
    <t>Restoration for the Current Permit</t>
  </si>
  <si>
    <t>PAST UP THRU</t>
  </si>
  <si>
    <t>FY 2028</t>
  </si>
  <si>
    <t>FY 2029</t>
  </si>
  <si>
    <t>Permit Term Fiscal Years (FY)</t>
  </si>
  <si>
    <t>Reporting FY</t>
  </si>
  <si>
    <t>Permit Number</t>
  </si>
  <si>
    <t>Continued Annual Alternative Impervious Surface Restoration (ISR) acres</t>
  </si>
  <si>
    <r>
      <t>Operations Next Two Years
(FY25-26)</t>
    </r>
    <r>
      <rPr>
        <vertAlign val="superscript"/>
        <sz val="11"/>
        <color theme="1"/>
        <rFont val="Calibri"/>
        <family val="2"/>
        <scheme val="minor"/>
      </rPr>
      <t>4</t>
    </r>
  </si>
  <si>
    <r>
      <t>Operations Next Five Years
(FY25-29)</t>
    </r>
    <r>
      <rPr>
        <vertAlign val="superscript"/>
        <sz val="11"/>
        <color theme="1"/>
        <rFont val="Calibri"/>
        <family val="2"/>
        <scheme val="minor"/>
      </rPr>
      <t>4</t>
    </r>
  </si>
  <si>
    <r>
      <t>Operations Permit Term
(FY22-27)</t>
    </r>
    <r>
      <rPr>
        <vertAlign val="superscript"/>
        <sz val="11"/>
        <color theme="1"/>
        <rFont val="Calibri"/>
        <family val="2"/>
        <scheme val="minor"/>
      </rPr>
      <t>4</t>
    </r>
  </si>
  <si>
    <t xml:space="preserve">Version 4-9-24 </t>
  </si>
  <si>
    <t>Total Permit Term
(FY22-27)</t>
  </si>
  <si>
    <t>PERMIT TERM</t>
  </si>
  <si>
    <t>1. Use BMP domains from MDE MS4 Geodatabase.</t>
  </si>
  <si>
    <t>BMP TYPE¹</t>
  </si>
  <si>
    <r>
      <t>BMP TYPE</t>
    </r>
    <r>
      <rPr>
        <b/>
        <vertAlign val="superscript"/>
        <sz val="11"/>
        <color theme="1"/>
        <rFont val="Calibri"/>
        <family val="2"/>
        <scheme val="minor"/>
      </rPr>
      <t>1</t>
    </r>
  </si>
  <si>
    <t>Subtotal Other Next Two Years (FY25-26)</t>
  </si>
  <si>
    <t>Subtotal Capital Next Five Years (FY25-29)</t>
  </si>
  <si>
    <t>Subtotal Capital Next Two Years (FY25-26)</t>
  </si>
  <si>
    <t>Subtotal Capital Permit Term 
(FY22-27)</t>
  </si>
  <si>
    <t>Subtotal Other Permit Term 
(FY22-27)</t>
  </si>
  <si>
    <t>Subtotal Other Next Five Years (FY25-29)</t>
  </si>
  <si>
    <t>Total Continued Obligations Next Two Years
(FY25-26)</t>
  </si>
  <si>
    <t>Total Continued Obligations Next Five Years
(FY25-29)</t>
  </si>
  <si>
    <t>Total Continued Obligations Permit Term
(FY22-27)</t>
  </si>
  <si>
    <t xml:space="preserve">Version 4-26-24 </t>
  </si>
  <si>
    <t>1. Use BMP IDs, types, classes, impervious acres, built dates, etc. from MS4 Geodatabase.</t>
  </si>
  <si>
    <t>BMP ID or NAME¹</t>
  </si>
  <si>
    <t>Note:</t>
  </si>
  <si>
    <t>Continued annual alternative ISR and required ISR new permit should match MS4 Permit condition Part IV.E. Stormwater Restoration.</t>
  </si>
  <si>
    <t>Article 4-202.1(j)(1)(i)4: Any sources of funds that will be utilized by the county or municipality to meet the requirements of its 
National Pollutant Discharge Elimination System Phase I Municipal Separate Storm Sewer System Permit.</t>
  </si>
  <si>
    <t>Article 4-202.1(j)(1)(i)2: Projected annual and 5-year costs for the county or municipality to meet the impervious surface restoration plan requirements of its 
National Pollutant Discharge Elimination System Phase I Municipal Separate Storm Sewer System Permit.</t>
  </si>
  <si>
    <t>Required ISR in Permit (acres)</t>
  </si>
  <si>
    <t>Continued Annual Alternative ISR (acres)</t>
  </si>
  <si>
    <t>Required ISR New Permit (acres):</t>
  </si>
  <si>
    <t>Total Next Five Years
(FY25-29)</t>
  </si>
  <si>
    <t>Total Next Two Years
(FY25-26)</t>
  </si>
  <si>
    <r>
      <t>Operations Next Two Years
(FY25-26)</t>
    </r>
    <r>
      <rPr>
        <vertAlign val="superscript"/>
        <sz val="11"/>
        <color theme="1"/>
        <rFont val="Calibri (Body)"/>
      </rPr>
      <t>4</t>
    </r>
  </si>
  <si>
    <r>
      <t>FY 2023</t>
    </r>
    <r>
      <rPr>
        <b/>
        <vertAlign val="superscript"/>
        <sz val="11"/>
        <color theme="1"/>
        <rFont val="Calibri"/>
        <family val="2"/>
        <scheme val="minor"/>
      </rPr>
      <t>1</t>
    </r>
  </si>
  <si>
    <r>
      <t>PERMIT TERM</t>
    </r>
    <r>
      <rPr>
        <b/>
        <vertAlign val="superscript"/>
        <sz val="11"/>
        <rFont val="Calibri"/>
        <family val="2"/>
        <scheme val="minor"/>
      </rPr>
      <t>2</t>
    </r>
  </si>
  <si>
    <r>
      <t>Debt Service Payment</t>
    </r>
    <r>
      <rPr>
        <vertAlign val="superscript"/>
        <sz val="11"/>
        <color theme="1"/>
        <rFont val="Calibri"/>
        <family val="2"/>
        <scheme val="minor"/>
      </rPr>
      <t>3</t>
    </r>
  </si>
  <si>
    <r>
      <t>Other (please stipulate capital expenditure)</t>
    </r>
    <r>
      <rPr>
        <vertAlign val="superscript"/>
        <sz val="11"/>
        <color theme="1"/>
        <rFont val="Calibri"/>
        <family val="2"/>
        <scheme val="minor"/>
      </rPr>
      <t>4</t>
    </r>
  </si>
  <si>
    <t>Capital Expenditures (costs)</t>
  </si>
  <si>
    <t>4. Insert additional rows as necessary.</t>
  </si>
  <si>
    <t>2. Total permit term includes costs associated with the current permit expiring in FY 2027.</t>
  </si>
  <si>
    <t>IMPLEMENTATION COMPLETION YEAR (FY)</t>
  </si>
  <si>
    <t>Complete</t>
  </si>
  <si>
    <t>*To identify all "actions" required under the MS4 permit, provide an executive summary of the jurisdiction's MS4 programs. For planned actions to meet the impervious surface restoration plan, complete the above table.</t>
  </si>
  <si>
    <t>FY 2023</t>
  </si>
  <si>
    <t>FY 2022-2027</t>
  </si>
  <si>
    <t>2. Paygo sources will be used to pay off debt service. Note that previous appropriations for debt service used for ISRP are listed in FY 2023.</t>
  </si>
  <si>
    <t>3. No payment is expected.</t>
  </si>
  <si>
    <t>IMPLEMEN-
TATION STATUS</t>
  </si>
  <si>
    <r>
      <t>Debt Service</t>
    </r>
    <r>
      <rPr>
        <b/>
        <vertAlign val="superscript"/>
        <sz val="11"/>
        <color theme="1"/>
        <rFont val="Calibri"/>
        <family val="2"/>
        <scheme val="minor"/>
      </rPr>
      <t>2</t>
    </r>
  </si>
  <si>
    <r>
      <t>Grants and Partnerships</t>
    </r>
    <r>
      <rPr>
        <b/>
        <vertAlign val="superscript"/>
        <sz val="11"/>
        <color theme="1"/>
        <rFont val="Calibri"/>
        <family val="2"/>
        <scheme val="minor"/>
      </rPr>
      <t>3</t>
    </r>
  </si>
  <si>
    <t>1. Includes costs since expiration date of previous permit up to and including FY 2023.</t>
  </si>
  <si>
    <t>1. Includes revenue since expiration date of previous permit up to and including FY 2023.</t>
  </si>
  <si>
    <r>
      <t>FY 2023</t>
    </r>
    <r>
      <rPr>
        <b/>
        <vertAlign val="superscript"/>
        <sz val="11"/>
        <rFont val="Calibri"/>
        <family val="2"/>
        <scheme val="minor"/>
      </rPr>
      <t>1</t>
    </r>
  </si>
  <si>
    <r>
      <t>FY 2025-2026</t>
    </r>
    <r>
      <rPr>
        <b/>
        <vertAlign val="superscript"/>
        <sz val="11"/>
        <rFont val="Calibri"/>
        <family val="2"/>
        <scheme val="minor"/>
      </rPr>
      <t>2</t>
    </r>
  </si>
  <si>
    <r>
      <t xml:space="preserve"> Requirement in Article 4-202.1(j)(4)(iii)</t>
    </r>
    <r>
      <rPr>
        <b/>
        <vertAlign val="superscript"/>
        <sz val="11"/>
        <rFont val="Calibri"/>
        <family val="2"/>
      </rPr>
      <t>5</t>
    </r>
    <r>
      <rPr>
        <b/>
        <sz val="11"/>
        <rFont val="Calibri"/>
        <family val="2"/>
        <scheme val="minor"/>
      </rPr>
      <t>:</t>
    </r>
  </si>
  <si>
    <r>
      <t>Annual Costs towards ISRP</t>
    </r>
    <r>
      <rPr>
        <vertAlign val="superscript"/>
        <sz val="11"/>
        <color theme="1"/>
        <rFont val="Calibri"/>
        <family val="2"/>
        <scheme val="minor"/>
      </rPr>
      <t>4</t>
    </r>
  </si>
  <si>
    <r>
      <t>Annual Revenue Appropriated for ISRP</t>
    </r>
    <r>
      <rPr>
        <vertAlign val="superscript"/>
        <sz val="11"/>
        <color theme="1"/>
        <rFont val="Calibri"/>
        <family val="2"/>
        <scheme val="minor"/>
      </rPr>
      <t>3</t>
    </r>
  </si>
  <si>
    <t>2. Article 4-202.1(j)(2): "A financial assurance plan shall demonstrate that the county or municipality has sufficient funding in the current fiscal year and subsequent fiscal year budgets to meet its estimated cost for the 2-year period immediately following the filing date of the financial assurance plan."</t>
  </si>
  <si>
    <t>3. Revenue means "dedicated revenues, funds, or sources of funds" (per Article 4-202.1(j)(4)(iii)).</t>
  </si>
  <si>
    <t>4. See ISRP Cost spreadsheet.</t>
  </si>
  <si>
    <t>5. Article 4-202.1(j)(4)(iii): "For the filing of a second and subsequent financial assurance plan, funding in the financial assurance plan is sufficient if the financial assurance plan demonstrates that the county or municipality has dedicated revenues, funds, or sources of funds to meet, for the 2-year period immediately following the filing date of the financial assurance plan, 100% of the projected costs of compliance with the impervious surface restoration plan requirements of the county or municipality under its national pollutant discharge elimination system Phase I municipal separate storm sewer system permit over the 2-year period."</t>
  </si>
  <si>
    <t>Anne Arundel County</t>
  </si>
  <si>
    <t>Miscellaneous Revenues</t>
  </si>
  <si>
    <t>Investment Income</t>
  </si>
  <si>
    <t>Interfund Recoveries</t>
  </si>
  <si>
    <t>Erik Michelsen</t>
  </si>
  <si>
    <t>410-222-7520</t>
  </si>
  <si>
    <t>2662 Riva Road</t>
  </si>
  <si>
    <t>Annapolis</t>
  </si>
  <si>
    <t>MD</t>
  </si>
  <si>
    <t>pwmich20@aacounty.org</t>
  </si>
  <si>
    <r>
      <t>Pro Rata Shares (Indirect Costs)</t>
    </r>
    <r>
      <rPr>
        <vertAlign val="superscript"/>
        <sz val="11"/>
        <color theme="1"/>
        <rFont val="Calibri"/>
        <family val="2"/>
        <scheme val="minor"/>
      </rPr>
      <t>4</t>
    </r>
  </si>
  <si>
    <t xml:space="preserve">3. Debt service payments include debt service used to support capital projects from current permit. </t>
  </si>
  <si>
    <t>20-DP-331 (MD0068306)</t>
  </si>
  <si>
    <t>FY22 CBC</t>
  </si>
  <si>
    <t>FY 23 CBC</t>
  </si>
  <si>
    <t>FY 24 CBC</t>
  </si>
  <si>
    <t>FY22 SEPP</t>
  </si>
  <si>
    <t>FY23 SEPP</t>
  </si>
  <si>
    <t>FY24 SEPP</t>
  </si>
  <si>
    <t>FY 22 VSS</t>
  </si>
  <si>
    <t>FY 23 VSS</t>
  </si>
  <si>
    <t>FY 24 VSS</t>
  </si>
  <si>
    <t>6/31/2022</t>
  </si>
  <si>
    <t>6/31/2023</t>
  </si>
  <si>
    <t>6/31/2024</t>
  </si>
  <si>
    <t>Assumes 50% organic and 50% inorganic material collected.</t>
  </si>
  <si>
    <t>Funding Source: Private septic tank owners.</t>
  </si>
  <si>
    <t>256 lane miles swept.</t>
  </si>
  <si>
    <t>AA24APY000002</t>
  </si>
  <si>
    <t>AA19RST000024</t>
  </si>
  <si>
    <t>AA23RST000001</t>
  </si>
  <si>
    <t>AA23RST000002</t>
  </si>
  <si>
    <t>AA21APY000002</t>
  </si>
  <si>
    <t>AA17RST000002</t>
  </si>
  <si>
    <t>AA17RST000007</t>
  </si>
  <si>
    <t>AA24RST000002</t>
  </si>
  <si>
    <t>AA21RST000002</t>
  </si>
  <si>
    <t>AA21RST000003</t>
  </si>
  <si>
    <t>AA20ALN000001</t>
  </si>
  <si>
    <t>AA21ALN000003</t>
  </si>
  <si>
    <t>AA21ALN000017</t>
  </si>
  <si>
    <t>AA22ALN000007</t>
  </si>
  <si>
    <t>AA22ALN000014</t>
  </si>
  <si>
    <t>AA22ALN000015</t>
  </si>
  <si>
    <t>AA22ALN000017</t>
  </si>
  <si>
    <t>AA24ALN000001</t>
  </si>
  <si>
    <t>AA24ALN000024</t>
  </si>
  <si>
    <t>AA19RST000010</t>
  </si>
  <si>
    <t>AA19RST000015</t>
  </si>
  <si>
    <t>AA20RST000002</t>
  </si>
  <si>
    <t>AA23RST000003</t>
  </si>
  <si>
    <t>AA24RST000004</t>
  </si>
  <si>
    <t>AA21APY000001</t>
  </si>
  <si>
    <t>AA17ALN000008</t>
  </si>
  <si>
    <t>AA17ALN000017</t>
  </si>
  <si>
    <t>AA20ALN000016</t>
  </si>
  <si>
    <t>AA20ALN000017</t>
  </si>
  <si>
    <t>AA23ALN000007</t>
  </si>
  <si>
    <t>AA17RST000001</t>
  </si>
  <si>
    <t>AA17RST000005</t>
  </si>
  <si>
    <t>AA17RST000011</t>
  </si>
  <si>
    <t>AA17RST000022</t>
  </si>
  <si>
    <t>AA18RST000023</t>
  </si>
  <si>
    <t>AA19RST000003</t>
  </si>
  <si>
    <t>AA21RST000001</t>
  </si>
  <si>
    <t>AA22RST000003</t>
  </si>
  <si>
    <t>AA24RST000003</t>
  </si>
  <si>
    <t>AA24RST000007</t>
  </si>
  <si>
    <t>AA18ALN000001</t>
  </si>
  <si>
    <t>AA18ALN000002</t>
  </si>
  <si>
    <t>AA19ALN000001</t>
  </si>
  <si>
    <t>AA19ALN000008</t>
  </si>
  <si>
    <t>AA19ALN000020</t>
  </si>
  <si>
    <t>AA20ALN000004</t>
  </si>
  <si>
    <t>AA20ALN000011</t>
  </si>
  <si>
    <t>AA20ALN000013</t>
  </si>
  <si>
    <t>AA21ALN000006</t>
  </si>
  <si>
    <t>AA21ALN000018</t>
  </si>
  <si>
    <t>AA21ALN000026</t>
  </si>
  <si>
    <t>AA22ALN000003</t>
  </si>
  <si>
    <t>AA24RST000010</t>
  </si>
  <si>
    <t>AA23APY000003</t>
  </si>
  <si>
    <t>AA24RST000001</t>
  </si>
  <si>
    <t>FY22 SEPC</t>
  </si>
  <si>
    <t>FY23 SEPC</t>
  </si>
  <si>
    <t>FY24 SEPC</t>
  </si>
  <si>
    <t>FY22 SEPD</t>
  </si>
  <si>
    <t>FY23 SEPD</t>
  </si>
  <si>
    <t>FY24 SEPD</t>
  </si>
  <si>
    <t>AA21ALN000010</t>
  </si>
  <si>
    <t>AA19ALN000043</t>
  </si>
  <si>
    <t>AA21ALN000014</t>
  </si>
  <si>
    <t>AA23ALN000006</t>
  </si>
  <si>
    <t>AA23ALN000002</t>
  </si>
  <si>
    <t>AA23ALN000001</t>
  </si>
  <si>
    <t>AA21RST000005</t>
  </si>
  <si>
    <t>AA21RST000006</t>
  </si>
  <si>
    <t>AA21ALN000025</t>
  </si>
  <si>
    <t>Funding Source: Alliance for the Chesapeake Bay (NGO).</t>
  </si>
  <si>
    <t>Funding Source: Arundel Rivers Federation (NGO).</t>
  </si>
  <si>
    <t>Funding Source: Deale Beach Citizens Association.</t>
  </si>
  <si>
    <t>Funding Source: Longview Civic Association.</t>
  </si>
  <si>
    <t>Funding Source: Severn Riverkeeper.</t>
  </si>
  <si>
    <t>Funding Source: private developer.</t>
  </si>
  <si>
    <t>Planning</t>
  </si>
  <si>
    <t>Under Construction</t>
  </si>
  <si>
    <t>Funding Source: private landowner.</t>
  </si>
  <si>
    <t>Aggregated records. Funding Source: BWPR Full Delivery, Bay Restoration Fund Grant, private homeowners.</t>
  </si>
  <si>
    <t>Aggregated records. Funding Source: Bay Restoration Fund Grant, private homeowners.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</si>
</sst>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4" formatCode="_(&quot;$&quot;* #,##0.00_);_(&quot;$&quot;* \(#,##0.00\);_(&quot;$&quot;* &quot;-&quot;??_);_(@_)"/>
    <numFmt numFmtId="43" formatCode="_(* #,##0.00_);_(* \(#,##0.00\);_(* &quot;-&quot;??_);_(@_)"/>
    <numFmt numFmtId="164" formatCode="&quot;$&quot;#,##0"/>
    <numFmt numFmtId="165" formatCode="0.0%"/>
    <numFmt numFmtId="166" formatCode="&quot;$&quot;#,##0.00"/>
    <numFmt numFmtId="167" formatCode="_(&quot;$&quot;* #,##0_);_(&quot;$&quot;* \(#,##0\);_(&quot;$&quot;* &quot;-&quot;??_);_(@_)"/>
    <numFmt numFmtId="168" formatCode="_(* #,##0_);_(* \(#,##0\);_(* &quot;-&quot;??_);_(@_)"/>
    <numFmt numFmtId="169" formatCode="#,##0.0"/>
    <numFmt numFmtId="170" formatCode="0.0"/>
  </numFmts>
  <fonts count="24">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font>
    <font>
      <sz val="10"/>
      <color indexed="8"/>
      <name val="Arial"/>
      <family val="2"/>
    </font>
    <font>
      <b/>
      <sz val="11"/>
      <name val="Calibri"/>
      <family val="2"/>
      <scheme val="minor"/>
    </font>
    <font>
      <sz val="11"/>
      <name val="Calibri"/>
      <family val="2"/>
      <scheme val="minor"/>
    </font>
    <font>
      <u/>
      <sz val="11"/>
      <color theme="11"/>
      <name val="Calibri"/>
      <family val="2"/>
      <scheme val="minor"/>
    </font>
    <font>
      <b/>
      <sz val="11"/>
      <color rgb="FFFF0000"/>
      <name val="Calibri"/>
      <family val="2"/>
      <scheme val="minor"/>
    </font>
    <font>
      <b/>
      <vertAlign val="superscript"/>
      <sz val="11"/>
      <color theme="1"/>
      <name val="Calibri"/>
      <family val="2"/>
      <scheme val="minor"/>
    </font>
    <font>
      <b/>
      <sz val="11"/>
      <color theme="0"/>
      <name val="Calibri"/>
      <family val="2"/>
      <scheme val="minor"/>
    </font>
    <font>
      <vertAlign val="superscript"/>
      <sz val="11"/>
      <color theme="1"/>
      <name val="Calibri"/>
      <family val="2"/>
      <scheme val="minor"/>
    </font>
    <font>
      <b/>
      <vertAlign val="superscript"/>
      <sz val="11"/>
      <name val="Calibri"/>
      <family val="2"/>
      <scheme val="minor"/>
    </font>
    <font>
      <sz val="11"/>
      <color rgb="FF000000"/>
      <name val="Calibri"/>
      <family val="2"/>
      <scheme val="minor"/>
    </font>
    <font>
      <sz val="11"/>
      <color indexed="8"/>
      <name val="Calibri"/>
      <family val="2"/>
      <scheme val="minor"/>
    </font>
    <font>
      <b/>
      <sz val="11"/>
      <color indexed="8"/>
      <name val="Calibri"/>
      <family val="2"/>
      <scheme val="minor"/>
    </font>
    <font>
      <vertAlign val="superscript"/>
      <sz val="11"/>
      <color theme="1"/>
      <name val="Calibri (Body)"/>
    </font>
    <font>
      <b/>
      <vertAlign val="superscript"/>
      <sz val="11"/>
      <color theme="1"/>
      <name val="Calibri (Body)"/>
    </font>
    <font>
      <b/>
      <vertAlign val="superscript"/>
      <sz val="11"/>
      <name val="Calibri (Body)"/>
    </font>
    <font>
      <sz val="8"/>
      <name val="Calibri"/>
      <family val="2"/>
      <scheme val="minor"/>
    </font>
    <font>
      <b/>
      <vertAlign val="superscript"/>
      <sz val="11"/>
      <name val="Calibri"/>
      <family val="2"/>
    </font>
    <font>
      <sz val="10"/>
      <color theme="1"/>
      <name val="Arial"/>
      <family val="2"/>
    </font>
    <font>
      <sz val="11"/>
      <color theme="1"/>
      <name val="Calibri"/>
      <family val="2"/>
    </font>
  </fonts>
  <fills count="10">
    <fill>
      <patternFill patternType="none"/>
    </fill>
    <fill>
      <patternFill patternType="gray125"/>
    </fill>
    <fill>
      <patternFill patternType="solid">
        <fgColor theme="0" tint="-0.14999847407452621"/>
        <bgColor indexed="64"/>
      </patternFill>
    </fill>
    <fill>
      <patternFill patternType="gray0625"/>
    </fill>
    <fill>
      <patternFill patternType="solid">
        <fgColor theme="0"/>
        <bgColor indexed="64"/>
      </patternFill>
    </fill>
    <fill>
      <patternFill patternType="gray0625">
        <bgColor theme="0"/>
      </patternFill>
    </fill>
    <fill>
      <patternFill patternType="solid">
        <fgColor indexed="65"/>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0" tint="-0.249977111117893"/>
        <bgColor indexed="64"/>
      </patternFill>
    </fill>
  </fills>
  <borders count="105">
    <border>
      <left/>
      <right/>
      <top/>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right/>
      <top/>
      <bottom style="medium">
        <color auto="1"/>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medium">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medium">
        <color auto="1"/>
      </left>
      <right/>
      <top style="medium">
        <color auto="1"/>
      </top>
      <bottom/>
      <diagonal/>
    </border>
    <border>
      <left style="medium">
        <color auto="1"/>
      </left>
      <right/>
      <top/>
      <bottom/>
      <diagonal/>
    </border>
    <border>
      <left/>
      <right style="medium">
        <color auto="1"/>
      </right>
      <top style="medium">
        <color auto="1"/>
      </top>
      <bottom/>
      <diagonal/>
    </border>
    <border>
      <left style="medium">
        <color auto="1"/>
      </left>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diagonal/>
    </border>
    <border>
      <left/>
      <right style="thin">
        <color auto="1"/>
      </right>
      <top style="medium">
        <color auto="1"/>
      </top>
      <bottom/>
      <diagonal/>
    </border>
    <border>
      <left/>
      <right style="thin">
        <color auto="1"/>
      </right>
      <top/>
      <bottom/>
      <diagonal/>
    </border>
    <border>
      <left/>
      <right style="thin">
        <color auto="1"/>
      </right>
      <top style="thin">
        <color auto="1"/>
      </top>
      <bottom/>
      <diagonal/>
    </border>
    <border>
      <left style="thin">
        <color auto="1"/>
      </left>
      <right style="medium">
        <color auto="1"/>
      </right>
      <top/>
      <bottom style="thin">
        <color auto="1"/>
      </bottom>
      <diagonal/>
    </border>
    <border>
      <left style="thin">
        <color auto="1"/>
      </left>
      <right style="thin">
        <color auto="1"/>
      </right>
      <top style="medium">
        <color auto="1"/>
      </top>
      <bottom style="medium">
        <color auto="1"/>
      </bottom>
      <diagonal/>
    </border>
    <border>
      <left style="thin">
        <color auto="1"/>
      </left>
      <right/>
      <top style="thin">
        <color auto="1"/>
      </top>
      <bottom style="thin">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top style="thick">
        <color auto="1"/>
      </top>
      <bottom style="thick">
        <color auto="1"/>
      </bottom>
      <diagonal/>
    </border>
    <border>
      <left style="thin">
        <color auto="1"/>
      </left>
      <right style="thick">
        <color auto="1"/>
      </right>
      <top style="thick">
        <color auto="1"/>
      </top>
      <bottom style="thick">
        <color auto="1"/>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n">
        <color auto="1"/>
      </left>
      <right/>
      <top style="thin">
        <color auto="1"/>
      </top>
      <bottom/>
      <diagonal/>
    </border>
    <border>
      <left style="thin">
        <color auto="1"/>
      </left>
      <right style="thick">
        <color auto="1"/>
      </right>
      <top style="thin">
        <color auto="1"/>
      </top>
      <bottom/>
      <diagonal/>
    </border>
    <border>
      <left style="thick">
        <color indexed="64"/>
      </left>
      <right/>
      <top style="medium">
        <color indexed="64"/>
      </top>
      <bottom style="medium">
        <color indexed="64"/>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ck">
        <color auto="1"/>
      </right>
      <top style="medium">
        <color auto="1"/>
      </top>
      <bottom style="medium">
        <color auto="1"/>
      </bottom>
      <diagonal/>
    </border>
    <border>
      <left style="thick">
        <color auto="1"/>
      </left>
      <right/>
      <top style="medium">
        <color auto="1"/>
      </top>
      <bottom style="thin">
        <color auto="1"/>
      </bottom>
      <diagonal/>
    </border>
    <border>
      <left/>
      <right/>
      <top style="medium">
        <color auto="1"/>
      </top>
      <bottom style="thin">
        <color auto="1"/>
      </bottom>
      <diagonal/>
    </border>
    <border>
      <left/>
      <right style="thick">
        <color auto="1"/>
      </right>
      <top style="medium">
        <color auto="1"/>
      </top>
      <bottom style="thin">
        <color auto="1"/>
      </bottom>
      <diagonal/>
    </border>
    <border>
      <left style="thick">
        <color auto="1"/>
      </left>
      <right style="thin">
        <color auto="1"/>
      </right>
      <top style="thin">
        <color auto="1"/>
      </top>
      <bottom style="medium">
        <color auto="1"/>
      </bottom>
      <diagonal/>
    </border>
    <border>
      <left style="thin">
        <color auto="1"/>
      </left>
      <right style="thick">
        <color auto="1"/>
      </right>
      <top style="thin">
        <color auto="1"/>
      </top>
      <bottom style="medium">
        <color auto="1"/>
      </bottom>
      <diagonal/>
    </border>
    <border>
      <left style="thin">
        <color auto="1"/>
      </left>
      <right/>
      <top style="medium">
        <color auto="1"/>
      </top>
      <bottom/>
      <diagonal/>
    </border>
    <border>
      <left style="thin">
        <color auto="1"/>
      </left>
      <right style="thick">
        <color auto="1"/>
      </right>
      <top style="medium">
        <color auto="1"/>
      </top>
      <bottom/>
      <diagonal/>
    </border>
    <border>
      <left style="thick">
        <color auto="1"/>
      </left>
      <right/>
      <top style="thick">
        <color auto="1"/>
      </top>
      <bottom style="thick">
        <color auto="1"/>
      </bottom>
      <diagonal/>
    </border>
    <border>
      <left/>
      <right style="thin">
        <color auto="1"/>
      </right>
      <top style="thin">
        <color auto="1"/>
      </top>
      <bottom style="thin">
        <color auto="1"/>
      </bottom>
      <diagonal/>
    </border>
    <border>
      <left style="thick">
        <color auto="1"/>
      </left>
      <right/>
      <top style="medium">
        <color auto="1"/>
      </top>
      <bottom/>
      <diagonal/>
    </border>
    <border>
      <left style="thick">
        <color auto="1"/>
      </left>
      <right/>
      <top/>
      <bottom style="thin">
        <color auto="1"/>
      </bottom>
      <diagonal/>
    </border>
    <border>
      <left/>
      <right style="thick">
        <color auto="1"/>
      </right>
      <top/>
      <bottom style="thin">
        <color auto="1"/>
      </bottom>
      <diagonal/>
    </border>
    <border>
      <left style="thin">
        <color auto="1"/>
      </left>
      <right/>
      <top/>
      <bottom style="thin">
        <color auto="1"/>
      </bottom>
      <diagonal/>
    </border>
    <border>
      <left style="thick">
        <color indexed="64"/>
      </left>
      <right/>
      <top style="medium">
        <color indexed="64"/>
      </top>
      <bottom style="thick">
        <color indexed="64"/>
      </bottom>
      <diagonal/>
    </border>
    <border>
      <left style="thin">
        <color auto="1"/>
      </left>
      <right style="thin">
        <color auto="1"/>
      </right>
      <top style="medium">
        <color indexed="64"/>
      </top>
      <bottom style="thick">
        <color indexed="64"/>
      </bottom>
      <diagonal/>
    </border>
    <border>
      <left style="thin">
        <color auto="1"/>
      </left>
      <right/>
      <top style="medium">
        <color indexed="64"/>
      </top>
      <bottom style="thick">
        <color indexed="64"/>
      </bottom>
      <diagonal/>
    </border>
    <border>
      <left style="thin">
        <color auto="1"/>
      </left>
      <right style="thick">
        <color auto="1"/>
      </right>
      <top style="medium">
        <color indexed="64"/>
      </top>
      <bottom style="thick">
        <color indexed="64"/>
      </bottom>
      <diagonal/>
    </border>
    <border>
      <left style="thick">
        <color auto="1"/>
      </left>
      <right style="thin">
        <color auto="1"/>
      </right>
      <top style="medium">
        <color auto="1"/>
      </top>
      <bottom style="medium">
        <color auto="1"/>
      </bottom>
      <diagonal/>
    </border>
    <border>
      <left style="thick">
        <color auto="1"/>
      </left>
      <right style="thin">
        <color auto="1"/>
      </right>
      <top style="thick">
        <color auto="1"/>
      </top>
      <bottom style="medium">
        <color auto="1"/>
      </bottom>
      <diagonal/>
    </border>
    <border>
      <left style="thin">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right style="thick">
        <color auto="1"/>
      </right>
      <top style="medium">
        <color auto="1"/>
      </top>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medium">
        <color auto="1"/>
      </top>
      <bottom style="thin">
        <color auto="1"/>
      </bottom>
      <diagonal/>
    </border>
    <border>
      <left style="thin">
        <color auto="1"/>
      </left>
      <right style="thick">
        <color auto="1"/>
      </right>
      <top style="medium">
        <color auto="1"/>
      </top>
      <bottom style="thin">
        <color auto="1"/>
      </bottom>
      <diagonal/>
    </border>
    <border>
      <left style="thick">
        <color auto="1"/>
      </left>
      <right style="thin">
        <color auto="1"/>
      </right>
      <top style="medium">
        <color auto="1"/>
      </top>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rgb="FF000000"/>
      </left>
      <right style="thick">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style="thick">
        <color indexed="64"/>
      </left>
      <right/>
      <top/>
      <bottom style="medium">
        <color indexed="64"/>
      </bottom>
      <diagonal/>
    </border>
    <border>
      <left style="thin">
        <color auto="1"/>
      </left>
      <right/>
      <top/>
      <bottom style="medium">
        <color auto="1"/>
      </bottom>
      <diagonal/>
    </border>
    <border>
      <left style="thin">
        <color auto="1"/>
      </left>
      <right style="thick">
        <color auto="1"/>
      </right>
      <top/>
      <bottom style="medium">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rgb="FF000000"/>
      </right>
      <top/>
      <bottom style="thin">
        <color rgb="FF000000"/>
      </bottom>
      <diagonal/>
    </border>
    <border>
      <left style="thin">
        <color rgb="FF000000"/>
      </left>
      <right style="thick">
        <color auto="1"/>
      </right>
      <top/>
      <bottom style="thin">
        <color rgb="FF000000"/>
      </bottom>
      <diagonal/>
    </border>
    <border>
      <left style="thick">
        <color auto="1"/>
      </left>
      <right style="thin">
        <color rgb="FF000000"/>
      </right>
      <top style="thin">
        <color rgb="FF000000"/>
      </top>
      <bottom style="thin">
        <color rgb="FF000000"/>
      </bottom>
      <diagonal/>
    </border>
    <border>
      <left style="thin">
        <color rgb="FF000000"/>
      </left>
      <right style="thick">
        <color auto="1"/>
      </right>
      <top style="thin">
        <color rgb="FF000000"/>
      </top>
      <bottom style="thin">
        <color rgb="FF000000"/>
      </bottom>
      <diagonal/>
    </border>
    <border>
      <left/>
      <right style="thick">
        <color auto="1"/>
      </right>
      <top style="medium">
        <color auto="1"/>
      </top>
      <bottom style="medium">
        <color auto="1"/>
      </bottom>
      <diagonal/>
    </border>
    <border>
      <left/>
      <right/>
      <top style="medium">
        <color auto="1"/>
      </top>
      <bottom style="medium">
        <color auto="1"/>
      </bottom>
      <diagonal/>
    </border>
  </borders>
  <cellStyleXfs count="22">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alignment vertical="top"/>
      <protection locked="0"/>
    </xf>
    <xf numFmtId="0" fontId="5"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44" fontId="1" fillId="0" borderId="0" applyFont="0" applyFill="0" applyBorder="0" applyAlignment="0" applyProtection="0"/>
  </cellStyleXfs>
  <cellXfs count="455">
    <xf numFmtId="0" fontId="0" fillId="0" borderId="0" xfId="0"/>
    <xf numFmtId="0" fontId="0" fillId="0" borderId="2" xfId="0" applyBorder="1"/>
    <xf numFmtId="0" fontId="3" fillId="0" borderId="0" xfId="0" applyFont="1"/>
    <xf numFmtId="0" fontId="0" fillId="0" borderId="0" xfId="0" applyAlignment="1">
      <alignment horizontal="left" indent="1"/>
    </xf>
    <xf numFmtId="14" fontId="0" fillId="0" borderId="0" xfId="0" applyNumberFormat="1"/>
    <xf numFmtId="0" fontId="2" fillId="0" borderId="0" xfId="0" applyFont="1"/>
    <xf numFmtId="0" fontId="0" fillId="2" borderId="6" xfId="0" applyFill="1" applyBorder="1" applyAlignment="1">
      <alignment horizontal="center"/>
    </xf>
    <xf numFmtId="167" fontId="0" fillId="0" borderId="6" xfId="0" applyNumberFormat="1" applyBorder="1" applyAlignment="1" applyProtection="1">
      <alignment horizontal="right"/>
      <protection locked="0"/>
    </xf>
    <xf numFmtId="167" fontId="0" fillId="2" borderId="6" xfId="0" applyNumberFormat="1" applyFill="1" applyBorder="1" applyAlignment="1" applyProtection="1">
      <alignment horizontal="right"/>
      <protection locked="0"/>
    </xf>
    <xf numFmtId="0" fontId="0" fillId="0" borderId="0" xfId="0" applyAlignment="1" applyProtection="1">
      <alignment horizontal="left"/>
      <protection locked="0"/>
    </xf>
    <xf numFmtId="0" fontId="7" fillId="0" borderId="0" xfId="0" applyFont="1" applyAlignment="1" applyProtection="1">
      <alignment horizontal="left"/>
      <protection locked="0"/>
    </xf>
    <xf numFmtId="9" fontId="0" fillId="0" borderId="0" xfId="2" applyFont="1"/>
    <xf numFmtId="0" fontId="6" fillId="0" borderId="12" xfId="0" applyFont="1" applyBorder="1"/>
    <xf numFmtId="0" fontId="6" fillId="0" borderId="9" xfId="0" applyFont="1" applyBorder="1" applyAlignment="1">
      <alignment horizontal="center"/>
    </xf>
    <xf numFmtId="0" fontId="6" fillId="0" borderId="10" xfId="0" applyFont="1" applyBorder="1" applyAlignment="1">
      <alignment horizontal="center"/>
    </xf>
    <xf numFmtId="0" fontId="6" fillId="0" borderId="13" xfId="0" applyFont="1" applyBorder="1"/>
    <xf numFmtId="0" fontId="6" fillId="0" borderId="0" xfId="0" applyFont="1" applyAlignment="1">
      <alignment horizontal="center"/>
    </xf>
    <xf numFmtId="0" fontId="6" fillId="0" borderId="6" xfId="0" applyFont="1" applyBorder="1" applyAlignment="1">
      <alignment horizontal="center"/>
    </xf>
    <xf numFmtId="0" fontId="6" fillId="0" borderId="11" xfId="0" applyFont="1" applyBorder="1" applyAlignment="1">
      <alignment horizontal="center"/>
    </xf>
    <xf numFmtId="164" fontId="0" fillId="0" borderId="0" xfId="0" applyNumberFormat="1" applyAlignment="1">
      <alignment horizontal="center"/>
    </xf>
    <xf numFmtId="0" fontId="0" fillId="0" borderId="19" xfId="0" applyBorder="1" applyAlignment="1">
      <alignment horizontal="left" indent="1"/>
    </xf>
    <xf numFmtId="0" fontId="0" fillId="2" borderId="5" xfId="0" applyFill="1" applyBorder="1"/>
    <xf numFmtId="0" fontId="3" fillId="0" borderId="18" xfId="0" applyFont="1" applyBorder="1"/>
    <xf numFmtId="0" fontId="6" fillId="0" borderId="5" xfId="0" applyFont="1" applyBorder="1" applyAlignment="1">
      <alignment horizontal="center"/>
    </xf>
    <xf numFmtId="14" fontId="6" fillId="0" borderId="5" xfId="0" applyNumberFormat="1" applyFont="1" applyBorder="1" applyAlignment="1">
      <alignment horizontal="center"/>
    </xf>
    <xf numFmtId="0" fontId="3" fillId="0" borderId="19" xfId="0" applyFont="1" applyBorder="1"/>
    <xf numFmtId="0" fontId="3" fillId="0" borderId="20" xfId="0" applyFont="1" applyBorder="1"/>
    <xf numFmtId="0" fontId="6" fillId="0" borderId="16" xfId="0" applyFont="1" applyBorder="1" applyAlignment="1">
      <alignment horizontal="center"/>
    </xf>
    <xf numFmtId="0" fontId="6" fillId="0" borderId="17" xfId="0" applyFont="1" applyBorder="1" applyAlignment="1">
      <alignment horizontal="center"/>
    </xf>
    <xf numFmtId="0" fontId="0" fillId="2" borderId="11" xfId="0" applyFill="1" applyBorder="1"/>
    <xf numFmtId="0" fontId="0" fillId="0" borderId="19" xfId="0" applyBorder="1" applyAlignment="1" applyProtection="1">
      <alignment horizontal="left"/>
      <protection locked="0"/>
    </xf>
    <xf numFmtId="167" fontId="0" fillId="0" borderId="11" xfId="0" applyNumberFormat="1" applyBorder="1"/>
    <xf numFmtId="0" fontId="0" fillId="0" borderId="23" xfId="0" applyBorder="1" applyAlignment="1" applyProtection="1">
      <alignment horizontal="left"/>
      <protection locked="0"/>
    </xf>
    <xf numFmtId="0" fontId="0" fillId="0" borderId="27" xfId="0" applyBorder="1" applyAlignment="1" applyProtection="1">
      <alignment horizontal="left"/>
      <protection locked="0"/>
    </xf>
    <xf numFmtId="167" fontId="0" fillId="0" borderId="8" xfId="0" applyNumberFormat="1" applyBorder="1" applyAlignment="1" applyProtection="1">
      <alignment horizontal="right"/>
      <protection locked="0"/>
    </xf>
    <xf numFmtId="167" fontId="0" fillId="0" borderId="28" xfId="0" applyNumberFormat="1" applyBorder="1" applyAlignment="1" applyProtection="1">
      <alignment horizontal="right"/>
      <protection locked="0"/>
    </xf>
    <xf numFmtId="0" fontId="6" fillId="0" borderId="15" xfId="0" applyFont="1" applyBorder="1"/>
    <xf numFmtId="0" fontId="6" fillId="0" borderId="4" xfId="0" applyFont="1" applyBorder="1" applyAlignment="1">
      <alignment horizontal="center"/>
    </xf>
    <xf numFmtId="0" fontId="6" fillId="0" borderId="0" xfId="0" applyFont="1" applyAlignment="1" applyProtection="1">
      <alignment horizontal="left"/>
      <protection locked="0"/>
    </xf>
    <xf numFmtId="0" fontId="3" fillId="0" borderId="0" xfId="0" applyFont="1" applyAlignment="1">
      <alignment horizontal="right"/>
    </xf>
    <xf numFmtId="9" fontId="3" fillId="0" borderId="0" xfId="2" applyFont="1" applyAlignment="1">
      <alignment horizontal="center"/>
    </xf>
    <xf numFmtId="0" fontId="6" fillId="0" borderId="0" xfId="0" applyFont="1" applyAlignment="1">
      <alignment horizontal="right"/>
    </xf>
    <xf numFmtId="9" fontId="6" fillId="0" borderId="0" xfId="0" applyNumberFormat="1" applyFont="1" applyAlignment="1">
      <alignment horizontal="center"/>
    </xf>
    <xf numFmtId="164" fontId="3" fillId="0" borderId="0" xfId="0" applyNumberFormat="1" applyFont="1" applyAlignment="1">
      <alignment horizontal="right"/>
    </xf>
    <xf numFmtId="164" fontId="3" fillId="0" borderId="0" xfId="0" applyNumberFormat="1" applyFont="1"/>
    <xf numFmtId="0" fontId="3" fillId="0" borderId="20" xfId="0" applyFont="1" applyBorder="1" applyAlignment="1">
      <alignment horizontal="left" indent="1"/>
    </xf>
    <xf numFmtId="164" fontId="3" fillId="0" borderId="22" xfId="0" applyNumberFormat="1" applyFont="1" applyBorder="1"/>
    <xf numFmtId="0" fontId="0" fillId="0" borderId="8" xfId="0" applyBorder="1" applyAlignment="1">
      <alignment horizontal="left" vertical="top" wrapText="1"/>
    </xf>
    <xf numFmtId="0" fontId="0" fillId="0" borderId="8" xfId="0" applyBorder="1" applyAlignment="1">
      <alignment horizontal="center" vertical="top" wrapText="1"/>
    </xf>
    <xf numFmtId="0" fontId="0" fillId="0" borderId="8" xfId="0" applyBorder="1"/>
    <xf numFmtId="0" fontId="0" fillId="0" borderId="8" xfId="0" applyBorder="1" applyAlignment="1">
      <alignment horizontal="center"/>
    </xf>
    <xf numFmtId="164" fontId="3" fillId="0" borderId="30" xfId="0" applyNumberFormat="1" applyFont="1" applyBorder="1" applyAlignment="1">
      <alignment horizontal="center"/>
    </xf>
    <xf numFmtId="0" fontId="0" fillId="0" borderId="28" xfId="0" applyBorder="1" applyAlignment="1">
      <alignment horizontal="center"/>
    </xf>
    <xf numFmtId="0" fontId="6" fillId="0" borderId="0" xfId="0" applyFont="1" applyAlignment="1">
      <alignment vertical="center" wrapText="1"/>
    </xf>
    <xf numFmtId="0" fontId="3" fillId="0" borderId="19" xfId="0" applyFont="1" applyBorder="1" applyAlignment="1">
      <alignment horizontal="left"/>
    </xf>
    <xf numFmtId="0" fontId="3" fillId="0" borderId="29" xfId="0" applyFont="1" applyBorder="1" applyAlignment="1">
      <alignment horizontal="left"/>
    </xf>
    <xf numFmtId="10" fontId="3" fillId="0" borderId="30" xfId="0" applyNumberFormat="1" applyFont="1" applyBorder="1" applyAlignment="1">
      <alignment horizontal="right"/>
    </xf>
    <xf numFmtId="164" fontId="0" fillId="0" borderId="25" xfId="0" applyNumberFormat="1" applyBorder="1" applyAlignment="1">
      <alignment horizontal="center"/>
    </xf>
    <xf numFmtId="164" fontId="0" fillId="0" borderId="26" xfId="0" applyNumberFormat="1" applyBorder="1" applyAlignment="1">
      <alignment horizontal="center"/>
    </xf>
    <xf numFmtId="164" fontId="0" fillId="0" borderId="31" xfId="0" applyNumberFormat="1" applyBorder="1" applyAlignment="1">
      <alignment horizontal="center"/>
    </xf>
    <xf numFmtId="0" fontId="3" fillId="0" borderId="22" xfId="0" applyFont="1" applyBorder="1" applyAlignment="1">
      <alignment horizontal="center"/>
    </xf>
    <xf numFmtId="164" fontId="0" fillId="2" borderId="34" xfId="0" applyNumberFormat="1" applyFill="1" applyBorder="1" applyAlignment="1">
      <alignment horizontal="center"/>
    </xf>
    <xf numFmtId="164" fontId="0" fillId="0" borderId="0" xfId="0" applyNumberFormat="1"/>
    <xf numFmtId="0" fontId="7" fillId="0" borderId="0" xfId="0" applyFont="1" applyProtection="1">
      <protection locked="0"/>
    </xf>
    <xf numFmtId="0" fontId="0" fillId="0" borderId="0" xfId="0" applyProtection="1">
      <protection locked="0"/>
    </xf>
    <xf numFmtId="0" fontId="2" fillId="0" borderId="0" xfId="0" applyFont="1" applyProtection="1">
      <protection locked="0"/>
    </xf>
    <xf numFmtId="0" fontId="3" fillId="2" borderId="33" xfId="0" applyFont="1" applyFill="1" applyBorder="1" applyAlignment="1">
      <alignment horizontal="left"/>
    </xf>
    <xf numFmtId="0" fontId="3" fillId="2" borderId="18" xfId="0" applyFont="1" applyFill="1" applyBorder="1" applyAlignment="1">
      <alignment horizontal="left"/>
    </xf>
    <xf numFmtId="0" fontId="3" fillId="2" borderId="19" xfId="0" applyFont="1" applyFill="1" applyBorder="1"/>
    <xf numFmtId="0" fontId="3" fillId="2" borderId="19" xfId="0" applyFont="1" applyFill="1" applyBorder="1" applyAlignment="1" applyProtection="1">
      <alignment horizontal="left"/>
      <protection locked="0"/>
    </xf>
    <xf numFmtId="0" fontId="3" fillId="2" borderId="38" xfId="0" applyFont="1" applyFill="1" applyBorder="1" applyAlignment="1">
      <alignment horizontal="left"/>
    </xf>
    <xf numFmtId="0" fontId="3" fillId="2" borderId="40" xfId="0" applyFont="1" applyFill="1" applyBorder="1" applyAlignment="1">
      <alignment horizontal="left"/>
    </xf>
    <xf numFmtId="0" fontId="3" fillId="2" borderId="39" xfId="0" applyFont="1" applyFill="1" applyBorder="1"/>
    <xf numFmtId="0" fontId="3" fillId="2" borderId="39" xfId="0" applyFont="1" applyFill="1" applyBorder="1" applyAlignment="1" applyProtection="1">
      <alignment horizontal="left"/>
      <protection locked="0"/>
    </xf>
    <xf numFmtId="167" fontId="3" fillId="0" borderId="39" xfId="0" applyNumberFormat="1" applyFont="1" applyBorder="1" applyAlignment="1">
      <alignment horizontal="left"/>
    </xf>
    <xf numFmtId="167" fontId="0" fillId="0" borderId="32" xfId="0" applyNumberFormat="1" applyBorder="1" applyAlignment="1" applyProtection="1">
      <alignment horizontal="right"/>
      <protection locked="0"/>
    </xf>
    <xf numFmtId="167" fontId="3" fillId="0" borderId="28" xfId="0" applyNumberFormat="1" applyFont="1" applyBorder="1" applyAlignment="1">
      <alignment horizontal="left"/>
    </xf>
    <xf numFmtId="0" fontId="0" fillId="2" borderId="7" xfId="0" applyFill="1" applyBorder="1" applyAlignment="1">
      <alignment horizontal="center" vertical="top" wrapText="1"/>
    </xf>
    <xf numFmtId="164" fontId="3" fillId="0" borderId="8" xfId="0" applyNumberFormat="1" applyFont="1" applyBorder="1" applyAlignment="1">
      <alignment horizontal="center" vertical="center"/>
    </xf>
    <xf numFmtId="0" fontId="0" fillId="0" borderId="34" xfId="0" applyBorder="1" applyAlignment="1">
      <alignment horizontal="center" vertical="top" wrapText="1"/>
    </xf>
    <xf numFmtId="164" fontId="0" fillId="0" borderId="42" xfId="0" applyNumberFormat="1" applyBorder="1" applyAlignment="1">
      <alignment horizontal="center" vertical="center"/>
    </xf>
    <xf numFmtId="0" fontId="0" fillId="0" borderId="34" xfId="0" applyBorder="1"/>
    <xf numFmtId="1" fontId="0" fillId="0" borderId="42" xfId="0" applyNumberFormat="1" applyBorder="1" applyAlignment="1">
      <alignment horizontal="center" vertical="center"/>
    </xf>
    <xf numFmtId="164" fontId="0" fillId="2" borderId="16" xfId="0" applyNumberFormat="1" applyFill="1" applyBorder="1" applyAlignment="1">
      <alignment horizontal="center"/>
    </xf>
    <xf numFmtId="167" fontId="0" fillId="0" borderId="34" xfId="0" applyNumberFormat="1" applyBorder="1" applyAlignment="1" applyProtection="1">
      <alignment horizontal="right"/>
      <protection locked="0"/>
    </xf>
    <xf numFmtId="0" fontId="3" fillId="0" borderId="14" xfId="0" applyFont="1" applyBorder="1" applyAlignment="1">
      <alignment horizontal="center"/>
    </xf>
    <xf numFmtId="0" fontId="7" fillId="0" borderId="0" xfId="0" applyFont="1" applyAlignment="1" applyProtection="1">
      <alignment horizontal="left" wrapText="1"/>
      <protection locked="0"/>
    </xf>
    <xf numFmtId="0" fontId="3" fillId="2" borderId="44" xfId="0" applyFont="1" applyFill="1" applyBorder="1" applyAlignment="1">
      <alignment horizontal="center" vertical="top" wrapText="1"/>
    </xf>
    <xf numFmtId="0" fontId="3" fillId="2" borderId="45" xfId="0" applyFont="1" applyFill="1" applyBorder="1" applyAlignment="1">
      <alignment horizontal="center" vertical="top" wrapText="1"/>
    </xf>
    <xf numFmtId="0" fontId="3" fillId="2" borderId="46" xfId="0" applyFont="1" applyFill="1" applyBorder="1" applyAlignment="1">
      <alignment horizontal="center" vertical="top" wrapText="1"/>
    </xf>
    <xf numFmtId="0" fontId="3" fillId="2" borderId="47" xfId="0" applyFont="1" applyFill="1" applyBorder="1" applyAlignment="1">
      <alignment horizontal="center" vertical="top" wrapText="1"/>
    </xf>
    <xf numFmtId="0" fontId="3" fillId="2" borderId="1" xfId="0" applyFont="1" applyFill="1" applyBorder="1" applyAlignment="1">
      <alignment horizontal="left" vertical="top" wrapText="1"/>
    </xf>
    <xf numFmtId="0" fontId="3" fillId="2" borderId="49" xfId="0" applyFont="1" applyFill="1" applyBorder="1" applyAlignment="1">
      <alignment horizontal="left" vertical="top" wrapText="1"/>
    </xf>
    <xf numFmtId="0" fontId="0" fillId="1" borderId="42" xfId="0" applyFill="1" applyBorder="1" applyAlignment="1">
      <alignment horizontal="center" vertical="top" wrapText="1"/>
    </xf>
    <xf numFmtId="0" fontId="0" fillId="1" borderId="57" xfId="0" applyFill="1" applyBorder="1" applyAlignment="1">
      <alignment horizontal="left" vertical="top" wrapText="1"/>
    </xf>
    <xf numFmtId="0" fontId="0" fillId="1" borderId="42" xfId="0" applyFill="1" applyBorder="1" applyAlignment="1">
      <alignment horizontal="left" vertical="top" wrapText="1"/>
    </xf>
    <xf numFmtId="0" fontId="6" fillId="2" borderId="59" xfId="0" applyFont="1" applyFill="1" applyBorder="1" applyAlignment="1">
      <alignment vertical="top"/>
    </xf>
    <xf numFmtId="0" fontId="6" fillId="2" borderId="60" xfId="0" applyFont="1" applyFill="1" applyBorder="1" applyAlignment="1">
      <alignment vertical="top" wrapText="1"/>
    </xf>
    <xf numFmtId="0" fontId="7" fillId="2" borderId="60" xfId="0" applyFont="1" applyFill="1" applyBorder="1" applyAlignment="1">
      <alignment horizontal="center" vertical="top" wrapText="1"/>
    </xf>
    <xf numFmtId="0" fontId="0" fillId="1" borderId="42" xfId="0" applyFill="1" applyBorder="1" applyAlignment="1">
      <alignment horizontal="center"/>
    </xf>
    <xf numFmtId="0" fontId="0" fillId="1" borderId="42" xfId="0" applyFill="1" applyBorder="1"/>
    <xf numFmtId="0" fontId="0" fillId="2" borderId="1" xfId="0" applyFill="1" applyBorder="1" applyAlignment="1">
      <alignment horizontal="center" vertical="top" wrapText="1"/>
    </xf>
    <xf numFmtId="164" fontId="0" fillId="0" borderId="5" xfId="0" applyNumberFormat="1" applyBorder="1" applyAlignment="1">
      <alignment horizontal="center" vertical="center"/>
    </xf>
    <xf numFmtId="0" fontId="3" fillId="2" borderId="59" xfId="0" applyFont="1" applyFill="1" applyBorder="1"/>
    <xf numFmtId="0" fontId="3" fillId="2" borderId="60" xfId="0" applyFont="1" applyFill="1" applyBorder="1"/>
    <xf numFmtId="0" fontId="0" fillId="2" borderId="60" xfId="0" applyFill="1" applyBorder="1" applyAlignment="1">
      <alignment horizontal="center"/>
    </xf>
    <xf numFmtId="0" fontId="0" fillId="2" borderId="60" xfId="0" applyFill="1" applyBorder="1"/>
    <xf numFmtId="166" fontId="0" fillId="2" borderId="60" xfId="0" applyNumberFormat="1" applyFill="1" applyBorder="1" applyAlignment="1">
      <alignment horizontal="center"/>
    </xf>
    <xf numFmtId="0" fontId="0" fillId="0" borderId="30" xfId="0" applyBorder="1" applyAlignment="1">
      <alignment horizontal="center" vertical="top" wrapText="1"/>
    </xf>
    <xf numFmtId="1" fontId="0" fillId="0" borderId="5" xfId="0" applyNumberFormat="1" applyBorder="1" applyAlignment="1">
      <alignment horizontal="center" vertical="center"/>
    </xf>
    <xf numFmtId="164" fontId="3" fillId="0" borderId="45" xfId="0" applyNumberFormat="1" applyFont="1" applyBorder="1" applyAlignment="1">
      <alignment horizontal="center" vertical="center"/>
    </xf>
    <xf numFmtId="0" fontId="9" fillId="0" borderId="0" xfId="0" applyFont="1" applyAlignment="1">
      <alignment horizontal="right"/>
    </xf>
    <xf numFmtId="0" fontId="6" fillId="0" borderId="0" xfId="0" applyFont="1" applyAlignment="1" applyProtection="1">
      <alignment horizontal="left" vertical="top" wrapText="1"/>
      <protection locked="0"/>
    </xf>
    <xf numFmtId="0" fontId="9" fillId="0" borderId="0" xfId="0" applyFont="1" applyAlignment="1">
      <alignment horizontal="right" vertical="center"/>
    </xf>
    <xf numFmtId="0" fontId="2" fillId="0" borderId="0" xfId="0" applyFont="1" applyAlignment="1">
      <alignment horizontal="right"/>
    </xf>
    <xf numFmtId="0" fontId="3" fillId="2" borderId="48" xfId="0" applyFont="1" applyFill="1" applyBorder="1" applyAlignment="1">
      <alignment horizontal="left" vertical="top"/>
    </xf>
    <xf numFmtId="2" fontId="9" fillId="7" borderId="60" xfId="0" applyNumberFormat="1" applyFont="1" applyFill="1" applyBorder="1" applyAlignment="1">
      <alignment vertical="top"/>
    </xf>
    <xf numFmtId="0" fontId="11" fillId="7" borderId="60" xfId="0" applyFont="1" applyFill="1" applyBorder="1" applyAlignment="1">
      <alignment vertical="top"/>
    </xf>
    <xf numFmtId="0" fontId="11" fillId="7" borderId="61" xfId="0" applyFont="1" applyFill="1" applyBorder="1" applyAlignment="1">
      <alignment vertical="top"/>
    </xf>
    <xf numFmtId="0" fontId="0" fillId="0" borderId="2" xfId="0" applyBorder="1" applyAlignment="1">
      <alignment horizontal="right"/>
    </xf>
    <xf numFmtId="0" fontId="0" fillId="0" borderId="0" xfId="0" applyAlignment="1">
      <alignment horizontal="right"/>
    </xf>
    <xf numFmtId="2" fontId="0" fillId="0" borderId="0" xfId="1" applyNumberFormat="1" applyFont="1" applyFill="1" applyBorder="1" applyAlignment="1">
      <alignment horizontal="right"/>
    </xf>
    <xf numFmtId="168" fontId="9" fillId="0" borderId="0" xfId="1" applyNumberFormat="1" applyFont="1"/>
    <xf numFmtId="9" fontId="0" fillId="0" borderId="8" xfId="2" applyFont="1" applyFill="1" applyBorder="1" applyAlignment="1">
      <alignment horizontal="center" vertical="top" wrapText="1"/>
    </xf>
    <xf numFmtId="9" fontId="0" fillId="4" borderId="7" xfId="2" applyFont="1" applyFill="1" applyBorder="1" applyAlignment="1">
      <alignment horizontal="center" vertical="center" wrapText="1"/>
    </xf>
    <xf numFmtId="3" fontId="0" fillId="0" borderId="8" xfId="1" applyNumberFormat="1" applyFont="1" applyFill="1" applyBorder="1" applyAlignment="1">
      <alignment horizontal="center" vertical="top" wrapText="1"/>
    </xf>
    <xf numFmtId="0" fontId="0" fillId="0" borderId="41" xfId="0" applyBorder="1" applyAlignment="1">
      <alignment horizontal="center"/>
    </xf>
    <xf numFmtId="9" fontId="0" fillId="4" borderId="25" xfId="2" applyFont="1" applyFill="1" applyBorder="1" applyAlignment="1">
      <alignment horizontal="center" vertical="center" wrapText="1"/>
    </xf>
    <xf numFmtId="9" fontId="0" fillId="4" borderId="8" xfId="2" applyFont="1" applyFill="1" applyBorder="1" applyAlignment="1">
      <alignment horizontal="center" vertical="center" wrapText="1"/>
    </xf>
    <xf numFmtId="9" fontId="0" fillId="4" borderId="5" xfId="2" applyFont="1" applyFill="1" applyBorder="1" applyAlignment="1">
      <alignment horizontal="center" vertical="center" wrapText="1"/>
    </xf>
    <xf numFmtId="3" fontId="3" fillId="4" borderId="8" xfId="0" applyNumberFormat="1" applyFont="1" applyFill="1" applyBorder="1" applyAlignment="1">
      <alignment horizontal="center" vertical="center" wrapText="1"/>
    </xf>
    <xf numFmtId="9" fontId="3" fillId="0" borderId="8" xfId="2" applyFont="1" applyFill="1" applyBorder="1" applyAlignment="1">
      <alignment horizontal="center" vertical="center"/>
    </xf>
    <xf numFmtId="9" fontId="9" fillId="0" borderId="0" xfId="2" applyFont="1" applyAlignment="1">
      <alignment horizontal="center" vertical="center" wrapText="1"/>
    </xf>
    <xf numFmtId="164" fontId="7" fillId="0" borderId="25" xfId="0" applyNumberFormat="1" applyFont="1" applyBorder="1" applyAlignment="1">
      <alignment horizontal="center"/>
    </xf>
    <xf numFmtId="164" fontId="7" fillId="0" borderId="30" xfId="0" applyNumberFormat="1" applyFont="1" applyBorder="1" applyAlignment="1">
      <alignment horizontal="center"/>
    </xf>
    <xf numFmtId="0" fontId="0" fillId="0" borderId="0" xfId="0" applyAlignment="1">
      <alignment horizontal="center" wrapText="1"/>
    </xf>
    <xf numFmtId="0" fontId="0" fillId="0" borderId="8" xfId="0" applyBorder="1" applyAlignment="1">
      <alignment horizontal="center" wrapText="1"/>
    </xf>
    <xf numFmtId="0" fontId="3" fillId="2" borderId="24" xfId="0" applyFont="1" applyFill="1" applyBorder="1" applyAlignment="1">
      <alignment horizontal="center" wrapText="1"/>
    </xf>
    <xf numFmtId="0" fontId="3" fillId="2" borderId="25" xfId="0" applyFont="1" applyFill="1" applyBorder="1" applyAlignment="1">
      <alignment horizontal="center" wrapText="1"/>
    </xf>
    <xf numFmtId="0" fontId="3" fillId="2" borderId="26" xfId="0" applyFont="1" applyFill="1" applyBorder="1" applyAlignment="1">
      <alignment horizontal="center" wrapText="1"/>
    </xf>
    <xf numFmtId="0" fontId="0" fillId="0" borderId="27" xfId="0" applyBorder="1" applyAlignment="1">
      <alignment wrapText="1"/>
    </xf>
    <xf numFmtId="0" fontId="0" fillId="0" borderId="28" xfId="0" applyBorder="1" applyAlignment="1">
      <alignment horizontal="center" wrapText="1"/>
    </xf>
    <xf numFmtId="0" fontId="0" fillId="0" borderId="29" xfId="0" applyBorder="1" applyAlignment="1">
      <alignment wrapText="1"/>
    </xf>
    <xf numFmtId="0" fontId="0" fillId="0" borderId="30" xfId="0" applyBorder="1" applyAlignment="1">
      <alignment horizontal="center" wrapText="1"/>
    </xf>
    <xf numFmtId="0" fontId="0" fillId="0" borderId="23" xfId="0" applyBorder="1" applyAlignment="1">
      <alignment wrapText="1"/>
    </xf>
    <xf numFmtId="0" fontId="0" fillId="0" borderId="7" xfId="0" applyBorder="1" applyAlignment="1">
      <alignment horizontal="center" wrapText="1"/>
    </xf>
    <xf numFmtId="0" fontId="0" fillId="0" borderId="41" xfId="0" applyBorder="1" applyAlignment="1">
      <alignment horizontal="center" wrapText="1"/>
    </xf>
    <xf numFmtId="0" fontId="0" fillId="0" borderId="31" xfId="0" applyBorder="1" applyAlignment="1">
      <alignment horizontal="center" wrapText="1"/>
    </xf>
    <xf numFmtId="3" fontId="3" fillId="0" borderId="45" xfId="1" applyNumberFormat="1" applyFont="1" applyBorder="1" applyAlignment="1">
      <alignment horizontal="center" vertical="center"/>
    </xf>
    <xf numFmtId="164" fontId="0" fillId="4" borderId="8" xfId="21" applyNumberFormat="1" applyFont="1" applyFill="1" applyBorder="1" applyAlignment="1">
      <alignment horizontal="center" vertical="center" wrapText="1"/>
    </xf>
    <xf numFmtId="0" fontId="3" fillId="0" borderId="66" xfId="0" applyFont="1" applyBorder="1" applyAlignment="1">
      <alignment horizontal="left" vertical="center" wrapText="1"/>
    </xf>
    <xf numFmtId="9" fontId="0" fillId="0" borderId="5" xfId="2" applyFont="1" applyBorder="1" applyAlignment="1">
      <alignment horizontal="center" vertical="center"/>
    </xf>
    <xf numFmtId="9" fontId="6" fillId="0" borderId="45" xfId="2" applyFont="1" applyFill="1" applyBorder="1" applyAlignment="1">
      <alignment horizontal="center" vertical="center" wrapText="1"/>
    </xf>
    <xf numFmtId="9" fontId="0" fillId="0" borderId="42" xfId="2" applyFont="1" applyBorder="1" applyAlignment="1">
      <alignment horizontal="center" vertical="center"/>
    </xf>
    <xf numFmtId="9" fontId="0" fillId="0" borderId="42" xfId="2" applyFont="1" applyBorder="1" applyAlignment="1">
      <alignment horizontal="center" vertical="center" wrapText="1"/>
    </xf>
    <xf numFmtId="0" fontId="11" fillId="7" borderId="69" xfId="0" applyFont="1" applyFill="1" applyBorder="1" applyAlignment="1">
      <alignment vertical="center"/>
    </xf>
    <xf numFmtId="0" fontId="3" fillId="7" borderId="3" xfId="0" applyFont="1" applyFill="1" applyBorder="1" applyAlignment="1">
      <alignment vertical="center" wrapText="1"/>
    </xf>
    <xf numFmtId="2" fontId="9" fillId="7" borderId="3" xfId="0" applyNumberFormat="1" applyFont="1" applyFill="1" applyBorder="1" applyAlignment="1">
      <alignment vertical="center" wrapText="1"/>
    </xf>
    <xf numFmtId="0" fontId="3" fillId="7" borderId="70" xfId="0" applyFont="1" applyFill="1" applyBorder="1" applyAlignment="1">
      <alignment vertical="center" wrapText="1"/>
    </xf>
    <xf numFmtId="0" fontId="3" fillId="0" borderId="55" xfId="0" applyFont="1" applyBorder="1" applyAlignment="1">
      <alignment horizontal="left" vertical="center"/>
    </xf>
    <xf numFmtId="0" fontId="3" fillId="0" borderId="56" xfId="0" applyFont="1" applyBorder="1" applyAlignment="1">
      <alignment horizontal="left" wrapText="1"/>
    </xf>
    <xf numFmtId="3" fontId="3" fillId="0" borderId="42" xfId="1" applyNumberFormat="1" applyFont="1" applyBorder="1" applyAlignment="1">
      <alignment horizontal="center" vertical="center"/>
    </xf>
    <xf numFmtId="164" fontId="3" fillId="0" borderId="42" xfId="0" applyNumberFormat="1" applyFont="1" applyBorder="1" applyAlignment="1">
      <alignment horizontal="center" vertical="center"/>
    </xf>
    <xf numFmtId="0" fontId="0" fillId="0" borderId="30" xfId="0" applyBorder="1" applyAlignment="1">
      <alignment horizontal="left" vertical="top" wrapText="1"/>
    </xf>
    <xf numFmtId="164" fontId="0" fillId="0" borderId="8" xfId="0" applyNumberFormat="1" applyBorder="1" applyAlignment="1">
      <alignment horizontal="right"/>
    </xf>
    <xf numFmtId="0" fontId="0" fillId="0" borderId="8" xfId="0" applyBorder="1" applyAlignment="1">
      <alignment horizontal="right" vertical="top" wrapText="1"/>
    </xf>
    <xf numFmtId="0" fontId="0" fillId="0" borderId="8" xfId="0" applyBorder="1" applyAlignment="1">
      <alignment horizontal="right"/>
    </xf>
    <xf numFmtId="0" fontId="0" fillId="0" borderId="34" xfId="0" applyBorder="1" applyAlignment="1">
      <alignment horizontal="right"/>
    </xf>
    <xf numFmtId="9" fontId="0" fillId="6" borderId="8" xfId="2" applyFont="1" applyFill="1" applyBorder="1" applyAlignment="1">
      <alignment vertical="top" wrapText="1"/>
    </xf>
    <xf numFmtId="164" fontId="0" fillId="4" borderId="8" xfId="0" applyNumberFormat="1" applyFill="1" applyBorder="1" applyAlignment="1">
      <alignment horizontal="right"/>
    </xf>
    <xf numFmtId="164" fontId="0" fillId="4" borderId="34" xfId="0" applyNumberFormat="1" applyFill="1" applyBorder="1" applyAlignment="1">
      <alignment horizontal="right"/>
    </xf>
    <xf numFmtId="3" fontId="0" fillId="0" borderId="8" xfId="1" applyNumberFormat="1" applyFont="1" applyFill="1" applyBorder="1" applyAlignment="1">
      <alignment horizontal="right" vertical="top" wrapText="1"/>
    </xf>
    <xf numFmtId="0" fontId="0" fillId="0" borderId="8" xfId="0" applyBorder="1" applyAlignment="1">
      <alignment vertical="top" wrapText="1"/>
    </xf>
    <xf numFmtId="168" fontId="0" fillId="6" borderId="8" xfId="1" applyNumberFormat="1" applyFont="1" applyFill="1" applyBorder="1" applyAlignment="1">
      <alignment vertical="top" wrapText="1"/>
    </xf>
    <xf numFmtId="164" fontId="0" fillId="0" borderId="8" xfId="0" applyNumberFormat="1" applyBorder="1"/>
    <xf numFmtId="0" fontId="0" fillId="6" borderId="34" xfId="0" applyFill="1" applyBorder="1" applyAlignment="1">
      <alignment vertical="top" wrapText="1"/>
    </xf>
    <xf numFmtId="164" fontId="0" fillId="0" borderId="34" xfId="0" applyNumberFormat="1" applyBorder="1"/>
    <xf numFmtId="0" fontId="0" fillId="0" borderId="34" xfId="0" applyBorder="1" applyAlignment="1">
      <alignment vertical="top" wrapText="1"/>
    </xf>
    <xf numFmtId="164" fontId="0" fillId="4" borderId="8" xfId="0" applyNumberFormat="1" applyFill="1" applyBorder="1"/>
    <xf numFmtId="9" fontId="0" fillId="0" borderId="8" xfId="2" applyFont="1" applyFill="1" applyBorder="1" applyAlignment="1">
      <alignment horizontal="right" vertical="top" wrapText="1"/>
    </xf>
    <xf numFmtId="164" fontId="14" fillId="0" borderId="8" xfId="0" applyNumberFormat="1" applyFont="1" applyBorder="1" applyAlignment="1">
      <alignment horizontal="right"/>
    </xf>
    <xf numFmtId="164" fontId="14" fillId="0" borderId="7" xfId="0" applyNumberFormat="1" applyFont="1" applyBorder="1" applyAlignment="1">
      <alignment horizontal="right"/>
    </xf>
    <xf numFmtId="0" fontId="6" fillId="0" borderId="0" xfId="0" applyFont="1" applyAlignment="1">
      <alignment horizontal="center" vertical="center" wrapText="1"/>
    </xf>
    <xf numFmtId="0" fontId="7" fillId="0" borderId="0" xfId="0" applyFont="1" applyAlignment="1" applyProtection="1">
      <alignment horizontal="left" vertical="top" wrapText="1"/>
      <protection locked="0"/>
    </xf>
    <xf numFmtId="164" fontId="0" fillId="0" borderId="8" xfId="0" applyNumberFormat="1" applyBorder="1" applyAlignment="1">
      <alignment horizontal="center" vertical="center"/>
    </xf>
    <xf numFmtId="164" fontId="0" fillId="0" borderId="7" xfId="0" applyNumberFormat="1" applyBorder="1" applyAlignment="1">
      <alignment horizontal="center" vertical="center"/>
    </xf>
    <xf numFmtId="0" fontId="3" fillId="0" borderId="16" xfId="0" applyFont="1" applyBorder="1" applyAlignment="1">
      <alignment horizontal="center"/>
    </xf>
    <xf numFmtId="0" fontId="0" fillId="5" borderId="7" xfId="0" applyFill="1" applyBorder="1" applyAlignment="1">
      <alignment horizontal="center" vertical="top" wrapText="1"/>
    </xf>
    <xf numFmtId="3" fontId="0" fillId="4" borderId="7" xfId="0" applyNumberFormat="1" applyFill="1" applyBorder="1" applyAlignment="1">
      <alignment horizontal="center" vertical="center" wrapText="1"/>
    </xf>
    <xf numFmtId="164" fontId="0" fillId="4" borderId="7" xfId="0" applyNumberFormat="1" applyFill="1" applyBorder="1" applyAlignment="1">
      <alignment horizontal="center" vertical="center" wrapText="1"/>
    </xf>
    <xf numFmtId="0" fontId="0" fillId="5" borderId="7" xfId="0" applyFill="1" applyBorder="1" applyAlignment="1">
      <alignment horizontal="left" vertical="top" wrapText="1"/>
    </xf>
    <xf numFmtId="165" fontId="0" fillId="0" borderId="0" xfId="0" applyNumberFormat="1"/>
    <xf numFmtId="3" fontId="0" fillId="4" borderId="8" xfId="0" applyNumberFormat="1" applyFill="1" applyBorder="1" applyAlignment="1">
      <alignment horizontal="center" vertical="center" wrapText="1"/>
    </xf>
    <xf numFmtId="0" fontId="0" fillId="5" borderId="8" xfId="0" applyFill="1" applyBorder="1" applyAlignment="1">
      <alignment horizontal="center" vertical="top" wrapText="1"/>
    </xf>
    <xf numFmtId="0" fontId="0" fillId="5" borderId="25" xfId="0" applyFill="1" applyBorder="1" applyAlignment="1">
      <alignment horizontal="center" vertical="top" wrapText="1"/>
    </xf>
    <xf numFmtId="0" fontId="0" fillId="4" borderId="5" xfId="0" applyFill="1" applyBorder="1" applyAlignment="1">
      <alignment horizontal="center" vertical="center" wrapText="1"/>
    </xf>
    <xf numFmtId="164" fontId="0" fillId="4" borderId="5" xfId="0" applyNumberFormat="1" applyFill="1" applyBorder="1" applyAlignment="1">
      <alignment horizontal="center" vertical="center" wrapText="1"/>
    </xf>
    <xf numFmtId="0" fontId="0" fillId="5" borderId="25" xfId="0" applyFill="1" applyBorder="1" applyAlignment="1">
      <alignment horizontal="left" vertical="top" wrapText="1"/>
    </xf>
    <xf numFmtId="0" fontId="0" fillId="5" borderId="5" xfId="0" applyFill="1" applyBorder="1" applyAlignment="1">
      <alignment horizontal="center" vertical="top" wrapText="1"/>
    </xf>
    <xf numFmtId="0" fontId="0" fillId="3" borderId="8" xfId="0" applyFill="1" applyBorder="1" applyAlignment="1">
      <alignment horizontal="center"/>
    </xf>
    <xf numFmtId="0" fontId="0" fillId="2" borderId="14" xfId="0" applyFill="1" applyBorder="1"/>
    <xf numFmtId="164" fontId="0" fillId="0" borderId="21" xfId="0" applyNumberFormat="1" applyBorder="1"/>
    <xf numFmtId="0" fontId="0" fillId="0" borderId="13" xfId="0" applyBorder="1"/>
    <xf numFmtId="166" fontId="0" fillId="0" borderId="0" xfId="0" applyNumberFormat="1" applyAlignment="1">
      <alignment horizontal="center" vertical="top" wrapText="1"/>
    </xf>
    <xf numFmtId="166" fontId="0" fillId="0" borderId="0" xfId="0" applyNumberFormat="1"/>
    <xf numFmtId="0" fontId="0" fillId="0" borderId="23" xfId="0" applyBorder="1" applyAlignment="1">
      <alignment horizontal="left" indent="1"/>
    </xf>
    <xf numFmtId="164" fontId="0" fillId="2" borderId="37" xfId="0" applyNumberFormat="1" applyFill="1" applyBorder="1"/>
    <xf numFmtId="0" fontId="15" fillId="0" borderId="0" xfId="4" applyFont="1" applyAlignment="1">
      <alignment horizontal="center"/>
    </xf>
    <xf numFmtId="0" fontId="16" fillId="0" borderId="0" xfId="4" applyFont="1" applyAlignment="1">
      <alignment horizontal="right"/>
    </xf>
    <xf numFmtId="0" fontId="15" fillId="0" borderId="0" xfId="4" applyFont="1" applyAlignment="1">
      <alignment horizontal="right" wrapText="1"/>
    </xf>
    <xf numFmtId="0" fontId="0" fillId="0" borderId="35" xfId="0" applyBorder="1" applyAlignment="1">
      <alignment wrapText="1"/>
    </xf>
    <xf numFmtId="0" fontId="0" fillId="0" borderId="36" xfId="0" applyBorder="1" applyAlignment="1">
      <alignment wrapText="1"/>
    </xf>
    <xf numFmtId="164" fontId="0" fillId="0" borderId="0" xfId="0" applyNumberFormat="1" applyProtection="1">
      <protection locked="0"/>
    </xf>
    <xf numFmtId="9" fontId="3" fillId="0" borderId="42" xfId="2" applyFont="1" applyFill="1" applyBorder="1" applyAlignment="1">
      <alignment horizontal="center" vertical="center"/>
    </xf>
    <xf numFmtId="0" fontId="0" fillId="0" borderId="0" xfId="0" applyAlignment="1">
      <alignment horizontal="center" vertical="top" wrapText="1"/>
    </xf>
    <xf numFmtId="0" fontId="0" fillId="0" borderId="50" xfId="0" applyBorder="1" applyAlignment="1">
      <alignment horizontal="left" vertical="top" wrapText="1"/>
    </xf>
    <xf numFmtId="0" fontId="0" fillId="0" borderId="67" xfId="0" applyBorder="1" applyAlignment="1">
      <alignment horizontal="left" vertical="top" wrapText="1"/>
    </xf>
    <xf numFmtId="0" fontId="0" fillId="0" borderId="51" xfId="0" applyBorder="1" applyAlignment="1">
      <alignment horizontal="center" vertical="top" wrapText="1"/>
    </xf>
    <xf numFmtId="0" fontId="0" fillId="0" borderId="52" xfId="0" applyBorder="1" applyAlignment="1">
      <alignment horizontal="left" vertical="top" wrapText="1"/>
    </xf>
    <xf numFmtId="0" fontId="0" fillId="0" borderId="55" xfId="0" applyBorder="1" applyAlignment="1">
      <alignment horizontal="left"/>
    </xf>
    <xf numFmtId="0" fontId="0" fillId="1" borderId="58" xfId="0" applyFill="1" applyBorder="1" applyAlignment="1">
      <alignment horizontal="center" vertical="top" wrapText="1"/>
    </xf>
    <xf numFmtId="0" fontId="0" fillId="0" borderId="50" xfId="0" applyBorder="1" applyAlignment="1">
      <alignment horizontal="center" vertical="top" wrapText="1"/>
    </xf>
    <xf numFmtId="0" fontId="0" fillId="0" borderId="52" xfId="0" applyBorder="1" applyAlignment="1">
      <alignment horizontal="center" vertical="top" wrapText="1"/>
    </xf>
    <xf numFmtId="0" fontId="0" fillId="0" borderId="55" xfId="0" applyBorder="1" applyAlignment="1">
      <alignment horizontal="left" wrapText="1"/>
    </xf>
    <xf numFmtId="0" fontId="0" fillId="2" borderId="61" xfId="0" applyFill="1" applyBorder="1" applyAlignment="1">
      <alignment horizontal="center" vertical="top" wrapText="1"/>
    </xf>
    <xf numFmtId="0" fontId="0" fillId="2" borderId="49" xfId="0" applyFill="1" applyBorder="1" applyAlignment="1">
      <alignment horizontal="center" vertical="top" wrapText="1"/>
    </xf>
    <xf numFmtId="3" fontId="0" fillId="0" borderId="42" xfId="0" applyNumberFormat="1" applyBorder="1" applyAlignment="1">
      <alignment horizontal="center" vertical="center" wrapText="1"/>
    </xf>
    <xf numFmtId="0" fontId="0" fillId="0" borderId="68" xfId="0" applyBorder="1" applyAlignment="1">
      <alignment horizontal="left"/>
    </xf>
    <xf numFmtId="0" fontId="0" fillId="1" borderId="5" xfId="0" applyFill="1" applyBorder="1" applyAlignment="1">
      <alignment horizontal="center"/>
    </xf>
    <xf numFmtId="0" fontId="0" fillId="1" borderId="5" xfId="0" applyFill="1" applyBorder="1"/>
    <xf numFmtId="0" fontId="0" fillId="1" borderId="65" xfId="0" applyFill="1" applyBorder="1"/>
    <xf numFmtId="0" fontId="0" fillId="1" borderId="45" xfId="0" applyFill="1" applyBorder="1" applyAlignment="1">
      <alignment horizontal="center"/>
    </xf>
    <xf numFmtId="0" fontId="0" fillId="1" borderId="47" xfId="0" applyFill="1" applyBorder="1"/>
    <xf numFmtId="0" fontId="0" fillId="0" borderId="48" xfId="0" applyBorder="1" applyAlignment="1">
      <alignment horizontal="left" vertical="top" wrapText="1"/>
    </xf>
    <xf numFmtId="0" fontId="0" fillId="0" borderId="0" xfId="0" applyAlignment="1">
      <alignment vertical="top"/>
    </xf>
    <xf numFmtId="0" fontId="11" fillId="7" borderId="59" xfId="0" applyFont="1" applyFill="1" applyBorder="1" applyAlignment="1">
      <alignment vertical="center"/>
    </xf>
    <xf numFmtId="2" fontId="9" fillId="7" borderId="60" xfId="0" applyNumberFormat="1" applyFont="1" applyFill="1" applyBorder="1" applyAlignment="1">
      <alignment vertical="center"/>
    </xf>
    <xf numFmtId="0" fontId="0" fillId="2" borderId="7" xfId="0" applyFill="1" applyBorder="1" applyAlignment="1">
      <alignment horizontal="center" vertical="top"/>
    </xf>
    <xf numFmtId="0" fontId="0" fillId="8" borderId="0" xfId="0" applyFill="1"/>
    <xf numFmtId="0" fontId="0" fillId="8" borderId="0" xfId="0" applyFill="1" applyAlignment="1">
      <alignment horizontal="right"/>
    </xf>
    <xf numFmtId="0" fontId="4" fillId="8" borderId="0" xfId="3" applyFill="1" applyBorder="1" applyAlignment="1" applyProtection="1">
      <alignment horizontal="right"/>
    </xf>
    <xf numFmtId="2" fontId="0" fillId="8" borderId="0" xfId="1" applyNumberFormat="1" applyFont="1" applyFill="1" applyBorder="1" applyAlignment="1">
      <alignment horizontal="right"/>
    </xf>
    <xf numFmtId="9" fontId="6" fillId="0" borderId="0" xfId="2" applyFont="1" applyFill="1" applyAlignment="1" applyProtection="1">
      <alignment horizontal="center"/>
      <protection locked="0"/>
    </xf>
    <xf numFmtId="0" fontId="6" fillId="0" borderId="17" xfId="0" applyFont="1" applyBorder="1" applyAlignment="1">
      <alignment horizontal="center" wrapText="1"/>
    </xf>
    <xf numFmtId="0" fontId="11" fillId="7" borderId="68" xfId="0" applyFont="1" applyFill="1" applyBorder="1" applyAlignment="1">
      <alignment vertical="center"/>
    </xf>
    <xf numFmtId="0" fontId="11" fillId="7" borderId="9" xfId="0" applyFont="1" applyFill="1" applyBorder="1" applyAlignment="1">
      <alignment vertical="center"/>
    </xf>
    <xf numFmtId="0" fontId="0" fillId="2" borderId="71" xfId="0" applyFill="1" applyBorder="1" applyAlignment="1">
      <alignment horizontal="center" vertical="top"/>
    </xf>
    <xf numFmtId="0" fontId="0" fillId="2" borderId="71" xfId="0" applyFill="1" applyBorder="1" applyAlignment="1">
      <alignment horizontal="center"/>
    </xf>
    <xf numFmtId="0" fontId="11" fillId="7" borderId="3" xfId="0" applyFont="1" applyFill="1" applyBorder="1" applyAlignment="1">
      <alignment vertical="center"/>
    </xf>
    <xf numFmtId="0" fontId="7" fillId="0" borderId="0" xfId="0" applyFont="1" applyAlignment="1">
      <alignment horizontal="left"/>
    </xf>
    <xf numFmtId="0" fontId="6" fillId="0" borderId="0" xfId="0" applyFont="1" applyAlignment="1">
      <alignment horizontal="centerContinuous" wrapText="1"/>
    </xf>
    <xf numFmtId="0" fontId="0" fillId="3" borderId="7" xfId="0" applyFill="1" applyBorder="1" applyAlignment="1">
      <alignment horizontal="center"/>
    </xf>
    <xf numFmtId="3" fontId="3" fillId="4" borderId="7" xfId="0" applyNumberFormat="1" applyFont="1" applyFill="1" applyBorder="1" applyAlignment="1">
      <alignment horizontal="center" vertical="center" wrapText="1"/>
    </xf>
    <xf numFmtId="9" fontId="3" fillId="0" borderId="7" xfId="2" applyFont="1" applyFill="1" applyBorder="1" applyAlignment="1">
      <alignment horizontal="center" vertical="center"/>
    </xf>
    <xf numFmtId="164" fontId="3" fillId="0" borderId="7" xfId="0" applyNumberFormat="1" applyFont="1" applyBorder="1" applyAlignment="1">
      <alignment horizontal="center" vertical="center"/>
    </xf>
    <xf numFmtId="0" fontId="0" fillId="5" borderId="30" xfId="0" applyFill="1" applyBorder="1" applyAlignment="1">
      <alignment horizontal="center" vertical="top" wrapText="1"/>
    </xf>
    <xf numFmtId="3" fontId="0" fillId="4" borderId="30" xfId="0" applyNumberFormat="1" applyFill="1" applyBorder="1" applyAlignment="1">
      <alignment horizontal="center" vertical="center" wrapText="1"/>
    </xf>
    <xf numFmtId="9" fontId="0" fillId="4" borderId="30" xfId="2" applyFont="1" applyFill="1" applyBorder="1" applyAlignment="1">
      <alignment horizontal="center" vertical="center" wrapText="1"/>
    </xf>
    <xf numFmtId="164" fontId="0" fillId="0" borderId="30" xfId="0" applyNumberFormat="1" applyBorder="1" applyAlignment="1">
      <alignment horizontal="center" vertical="center"/>
    </xf>
    <xf numFmtId="0" fontId="0" fillId="5" borderId="30" xfId="0" applyFill="1" applyBorder="1" applyAlignment="1">
      <alignment horizontal="left" vertical="top" wrapText="1"/>
    </xf>
    <xf numFmtId="0" fontId="0" fillId="0" borderId="3" xfId="0" applyBorder="1"/>
    <xf numFmtId="0" fontId="0" fillId="0" borderId="3" xfId="0" applyBorder="1" applyAlignment="1">
      <alignment horizontal="right"/>
    </xf>
    <xf numFmtId="0" fontId="6" fillId="0" borderId="0" xfId="0" applyFont="1" applyAlignment="1">
      <alignment horizontal="centerContinuous" vertical="center" wrapText="1"/>
    </xf>
    <xf numFmtId="164" fontId="0" fillId="0" borderId="41" xfId="0" applyNumberFormat="1" applyBorder="1"/>
    <xf numFmtId="0" fontId="6" fillId="2" borderId="69" xfId="0" applyFont="1" applyFill="1" applyBorder="1" applyAlignment="1">
      <alignment vertical="top"/>
    </xf>
    <xf numFmtId="0" fontId="6" fillId="2" borderId="3" xfId="0" applyFont="1" applyFill="1" applyBorder="1" applyAlignment="1">
      <alignment vertical="top"/>
    </xf>
    <xf numFmtId="0" fontId="0" fillId="0" borderId="72" xfId="0" applyBorder="1" applyAlignment="1">
      <alignment horizontal="left"/>
    </xf>
    <xf numFmtId="0" fontId="0" fillId="1" borderId="73" xfId="0" applyFill="1" applyBorder="1" applyAlignment="1">
      <alignment horizontal="center" vertical="top" wrapText="1"/>
    </xf>
    <xf numFmtId="1" fontId="0" fillId="0" borderId="73" xfId="0" applyNumberFormat="1" applyBorder="1" applyAlignment="1">
      <alignment horizontal="center" vertical="center"/>
    </xf>
    <xf numFmtId="9" fontId="0" fillId="0" borderId="73" xfId="2" applyFont="1" applyBorder="1" applyAlignment="1">
      <alignment horizontal="center" vertical="center"/>
    </xf>
    <xf numFmtId="164" fontId="0" fillId="0" borderId="73" xfId="0" applyNumberFormat="1" applyBorder="1" applyAlignment="1">
      <alignment horizontal="center" vertical="center"/>
    </xf>
    <xf numFmtId="0" fontId="0" fillId="1" borderId="73" xfId="0" applyFill="1" applyBorder="1" applyAlignment="1">
      <alignment horizontal="left" vertical="top" wrapText="1"/>
    </xf>
    <xf numFmtId="0" fontId="0" fillId="1" borderId="74" xfId="0" applyFill="1" applyBorder="1" applyAlignment="1">
      <alignment horizontal="left" vertical="top" wrapText="1"/>
    </xf>
    <xf numFmtId="0" fontId="0" fillId="1" borderId="75" xfId="0" applyFill="1" applyBorder="1" applyAlignment="1">
      <alignment horizontal="center" vertical="top" wrapText="1"/>
    </xf>
    <xf numFmtId="0" fontId="0" fillId="7" borderId="0" xfId="0" applyFill="1" applyAlignment="1">
      <alignment horizontal="center" vertical="top" wrapText="1"/>
    </xf>
    <xf numFmtId="0" fontId="3" fillId="2" borderId="48" xfId="0" applyFont="1" applyFill="1" applyBorder="1" applyAlignment="1">
      <alignment horizontal="left" vertical="top" wrapText="1"/>
    </xf>
    <xf numFmtId="0" fontId="0" fillId="0" borderId="76" xfId="0" applyBorder="1" applyAlignment="1">
      <alignment horizontal="left" wrapText="1"/>
    </xf>
    <xf numFmtId="0" fontId="0" fillId="7" borderId="0" xfId="0" applyFill="1"/>
    <xf numFmtId="0" fontId="3" fillId="0" borderId="77" xfId="0" applyFont="1" applyBorder="1" applyAlignment="1">
      <alignment horizontal="center" vertical="top" wrapText="1"/>
    </xf>
    <xf numFmtId="0" fontId="3" fillId="0" borderId="78" xfId="0" applyFont="1" applyBorder="1" applyAlignment="1">
      <alignment horizontal="center" vertical="top" wrapText="1"/>
    </xf>
    <xf numFmtId="0" fontId="3" fillId="0" borderId="79" xfId="0" applyFont="1" applyBorder="1" applyAlignment="1">
      <alignment horizontal="center" vertical="top" wrapText="1"/>
    </xf>
    <xf numFmtId="0" fontId="11" fillId="7" borderId="80" xfId="0" applyFont="1" applyFill="1" applyBorder="1" applyAlignment="1">
      <alignment vertical="center"/>
    </xf>
    <xf numFmtId="0" fontId="3" fillId="2" borderId="81" xfId="0" applyFont="1" applyFill="1" applyBorder="1" applyAlignment="1">
      <alignment horizontal="left" vertical="top" wrapText="1"/>
    </xf>
    <xf numFmtId="0" fontId="0" fillId="2" borderId="82" xfId="0" applyFill="1" applyBorder="1" applyAlignment="1">
      <alignment horizontal="center" vertical="top" wrapText="1"/>
    </xf>
    <xf numFmtId="1" fontId="0" fillId="0" borderId="51" xfId="0" applyNumberFormat="1" applyBorder="1" applyAlignment="1">
      <alignment horizontal="center" vertical="top" wrapText="1"/>
    </xf>
    <xf numFmtId="0" fontId="0" fillId="4" borderId="81" xfId="0" applyFill="1" applyBorder="1" applyAlignment="1">
      <alignment horizontal="left" vertical="top" wrapText="1"/>
    </xf>
    <xf numFmtId="0" fontId="0" fillId="5" borderId="82" xfId="0" applyFill="1" applyBorder="1" applyAlignment="1">
      <alignment horizontal="center" vertical="top" wrapText="1"/>
    </xf>
    <xf numFmtId="0" fontId="0" fillId="4" borderId="50" xfId="0" applyFill="1" applyBorder="1" applyAlignment="1">
      <alignment horizontal="left" vertical="top" wrapText="1"/>
    </xf>
    <xf numFmtId="0" fontId="3" fillId="2" borderId="81" xfId="0" applyFont="1" applyFill="1" applyBorder="1" applyAlignment="1">
      <alignment horizontal="left" vertical="top"/>
    </xf>
    <xf numFmtId="0" fontId="0" fillId="2" borderId="70" xfId="0" applyFill="1" applyBorder="1" applyAlignment="1">
      <alignment horizontal="center" vertical="top" wrapText="1"/>
    </xf>
    <xf numFmtId="0" fontId="0" fillId="0" borderId="50" xfId="0" applyBorder="1"/>
    <xf numFmtId="0" fontId="0" fillId="0" borderId="51" xfId="0" applyBorder="1" applyAlignment="1">
      <alignment horizontal="center"/>
    </xf>
    <xf numFmtId="0" fontId="0" fillId="4" borderId="83" xfId="0" applyFill="1" applyBorder="1" applyAlignment="1">
      <alignment horizontal="left" vertical="top" wrapText="1"/>
    </xf>
    <xf numFmtId="0" fontId="0" fillId="5" borderId="84" xfId="0" applyFill="1" applyBorder="1" applyAlignment="1">
      <alignment horizontal="center" vertical="top" wrapText="1"/>
    </xf>
    <xf numFmtId="0" fontId="0" fillId="0" borderId="82" xfId="0" applyBorder="1" applyAlignment="1">
      <alignment horizontal="center"/>
    </xf>
    <xf numFmtId="0" fontId="0" fillId="4" borderId="85" xfId="0" applyFill="1" applyBorder="1" applyAlignment="1">
      <alignment horizontal="left" vertical="top" wrapText="1"/>
    </xf>
    <xf numFmtId="0" fontId="3" fillId="0" borderId="50" xfId="0" applyFont="1" applyBorder="1" applyAlignment="1">
      <alignment wrapText="1"/>
    </xf>
    <xf numFmtId="0" fontId="0" fillId="3" borderId="51" xfId="0" applyFill="1" applyBorder="1" applyAlignment="1">
      <alignment horizontal="center"/>
    </xf>
    <xf numFmtId="0" fontId="11" fillId="7" borderId="70" xfId="0" applyFont="1" applyFill="1" applyBorder="1" applyAlignment="1">
      <alignment vertical="center"/>
    </xf>
    <xf numFmtId="0" fontId="3" fillId="2" borderId="69" xfId="0" applyFont="1" applyFill="1" applyBorder="1" applyAlignment="1">
      <alignment horizontal="left" vertical="top" wrapText="1"/>
    </xf>
    <xf numFmtId="0" fontId="0" fillId="4" borderId="62" xfId="0" applyFill="1" applyBorder="1" applyAlignment="1">
      <alignment horizontal="left" vertical="top" wrapText="1"/>
    </xf>
    <xf numFmtId="0" fontId="0" fillId="5" borderId="63" xfId="0" applyFill="1" applyBorder="1" applyAlignment="1">
      <alignment horizontal="center" vertical="top" wrapText="1"/>
    </xf>
    <xf numFmtId="0" fontId="3" fillId="0" borderId="81" xfId="0" applyFont="1" applyBorder="1" applyAlignment="1">
      <alignment wrapText="1"/>
    </xf>
    <xf numFmtId="0" fontId="0" fillId="3" borderId="82" xfId="0" applyFill="1" applyBorder="1" applyAlignment="1">
      <alignment horizontal="center"/>
    </xf>
    <xf numFmtId="0" fontId="3" fillId="0" borderId="86" xfId="0" applyFont="1" applyBorder="1" applyAlignment="1">
      <alignment wrapText="1"/>
    </xf>
    <xf numFmtId="0" fontId="3" fillId="3" borderId="87" xfId="0" applyFont="1" applyFill="1" applyBorder="1"/>
    <xf numFmtId="3" fontId="3" fillId="4" borderId="87" xfId="0" applyNumberFormat="1" applyFont="1" applyFill="1" applyBorder="1" applyAlignment="1">
      <alignment horizontal="center" vertical="center" wrapText="1"/>
    </xf>
    <xf numFmtId="9" fontId="3" fillId="0" borderId="87" xfId="2" applyFont="1" applyFill="1" applyBorder="1" applyAlignment="1">
      <alignment horizontal="center" vertical="center"/>
    </xf>
    <xf numFmtId="164" fontId="3" fillId="0" borderId="87" xfId="0" applyNumberFormat="1" applyFont="1" applyBorder="1" applyAlignment="1">
      <alignment horizontal="center" vertical="center"/>
    </xf>
    <xf numFmtId="0" fontId="0" fillId="3" borderId="88" xfId="0" applyFill="1" applyBorder="1"/>
    <xf numFmtId="0" fontId="3" fillId="2" borderId="69" xfId="0" applyFont="1" applyFill="1" applyBorder="1"/>
    <xf numFmtId="0" fontId="0" fillId="2" borderId="3" xfId="0" applyFill="1" applyBorder="1" applyAlignment="1">
      <alignment horizontal="center"/>
    </xf>
    <xf numFmtId="166" fontId="0" fillId="2" borderId="3" xfId="0" applyNumberFormat="1" applyFill="1" applyBorder="1" applyAlignment="1">
      <alignment horizontal="center"/>
    </xf>
    <xf numFmtId="0" fontId="0" fillId="2" borderId="70" xfId="0" applyFill="1" applyBorder="1"/>
    <xf numFmtId="0" fontId="3" fillId="0" borderId="62" xfId="0" applyFont="1" applyBorder="1" applyAlignment="1">
      <alignment wrapText="1"/>
    </xf>
    <xf numFmtId="0" fontId="3" fillId="3" borderId="30" xfId="0" applyFont="1" applyFill="1" applyBorder="1"/>
    <xf numFmtId="3" fontId="3" fillId="4" borderId="30" xfId="0" applyNumberFormat="1" applyFont="1" applyFill="1" applyBorder="1" applyAlignment="1">
      <alignment horizontal="center" vertical="center" wrapText="1"/>
    </xf>
    <xf numFmtId="9" fontId="3" fillId="0" borderId="30" xfId="2" applyFont="1" applyFill="1" applyBorder="1" applyAlignment="1">
      <alignment horizontal="center" vertical="center"/>
    </xf>
    <xf numFmtId="164" fontId="3" fillId="0" borderId="30" xfId="0" applyNumberFormat="1" applyFont="1" applyBorder="1" applyAlignment="1">
      <alignment horizontal="center" vertical="center"/>
    </xf>
    <xf numFmtId="0" fontId="0" fillId="3" borderId="63" xfId="0" applyFill="1" applyBorder="1"/>
    <xf numFmtId="0" fontId="0" fillId="2" borderId="3" xfId="0" applyFill="1" applyBorder="1" applyAlignment="1">
      <alignment horizontal="center" vertical="top" wrapText="1"/>
    </xf>
    <xf numFmtId="0" fontId="3" fillId="2" borderId="81" xfId="0" applyFont="1" applyFill="1" applyBorder="1"/>
    <xf numFmtId="0" fontId="0" fillId="2" borderId="7" xfId="0" applyFill="1" applyBorder="1" applyAlignment="1">
      <alignment horizontal="center"/>
    </xf>
    <xf numFmtId="164" fontId="0" fillId="4" borderId="30" xfId="21" applyNumberFormat="1" applyFont="1" applyFill="1" applyBorder="1" applyAlignment="1">
      <alignment horizontal="center" vertical="center" wrapText="1"/>
    </xf>
    <xf numFmtId="0" fontId="6" fillId="2" borderId="70" xfId="0" applyFont="1" applyFill="1" applyBorder="1" applyAlignment="1">
      <alignment vertical="top" wrapText="1"/>
    </xf>
    <xf numFmtId="0" fontId="0" fillId="0" borderId="51" xfId="0" applyBorder="1" applyAlignment="1">
      <alignment wrapText="1"/>
    </xf>
    <xf numFmtId="0" fontId="0" fillId="0" borderId="54" xfId="0" applyBorder="1" applyAlignment="1">
      <alignment wrapText="1"/>
    </xf>
    <xf numFmtId="0" fontId="0" fillId="1" borderId="58" xfId="0" applyFill="1" applyBorder="1" applyAlignment="1">
      <alignment wrapText="1"/>
    </xf>
    <xf numFmtId="0" fontId="0" fillId="2" borderId="61" xfId="0" applyFill="1" applyBorder="1" applyAlignment="1">
      <alignment wrapText="1"/>
    </xf>
    <xf numFmtId="0" fontId="0" fillId="0" borderId="43" xfId="0" applyBorder="1" applyAlignment="1">
      <alignment horizontal="left" vertical="top" wrapText="1"/>
    </xf>
    <xf numFmtId="0" fontId="0" fillId="0" borderId="53" xfId="0" applyBorder="1" applyAlignment="1">
      <alignment horizontal="left" vertical="top" wrapText="1"/>
    </xf>
    <xf numFmtId="0" fontId="6" fillId="2" borderId="3" xfId="0" applyFont="1" applyFill="1" applyBorder="1" applyAlignment="1">
      <alignment horizontal="left" vertical="top"/>
    </xf>
    <xf numFmtId="0" fontId="0" fillId="0" borderId="43" xfId="0" applyBorder="1" applyAlignment="1">
      <alignment horizontal="left"/>
    </xf>
    <xf numFmtId="0" fontId="0" fillId="0" borderId="53" xfId="0" applyBorder="1" applyAlignment="1">
      <alignment horizontal="left"/>
    </xf>
    <xf numFmtId="0" fontId="0" fillId="1" borderId="57" xfId="0" applyFill="1" applyBorder="1" applyAlignment="1">
      <alignment horizontal="left"/>
    </xf>
    <xf numFmtId="0" fontId="7" fillId="2" borderId="60" xfId="0" applyFont="1" applyFill="1" applyBorder="1" applyAlignment="1">
      <alignment horizontal="left" vertical="top" wrapText="1"/>
    </xf>
    <xf numFmtId="0" fontId="0" fillId="1" borderId="42" xfId="0" applyFill="1" applyBorder="1" applyAlignment="1">
      <alignment horizontal="left"/>
    </xf>
    <xf numFmtId="0" fontId="0" fillId="7" borderId="0" xfId="0" applyFill="1" applyAlignment="1">
      <alignment horizontal="left"/>
    </xf>
    <xf numFmtId="0" fontId="0" fillId="2" borderId="1" xfId="0" applyFill="1" applyBorder="1" applyAlignment="1">
      <alignment horizontal="left" vertical="top" wrapText="1"/>
    </xf>
    <xf numFmtId="0" fontId="0" fillId="2" borderId="60" xfId="0" applyFill="1" applyBorder="1" applyAlignment="1">
      <alignment horizontal="left"/>
    </xf>
    <xf numFmtId="0" fontId="0" fillId="1" borderId="64" xfId="0" applyFill="1" applyBorder="1" applyAlignment="1">
      <alignment horizontal="left"/>
    </xf>
    <xf numFmtId="0" fontId="0" fillId="1" borderId="45" xfId="0" applyFill="1" applyBorder="1" applyAlignment="1">
      <alignment horizontal="left"/>
    </xf>
    <xf numFmtId="0" fontId="0" fillId="2" borderId="3" xfId="0" applyFill="1" applyBorder="1" applyAlignment="1">
      <alignment horizontal="left" vertical="top" wrapText="1"/>
    </xf>
    <xf numFmtId="0" fontId="0" fillId="2" borderId="3" xfId="0" applyFill="1" applyBorder="1" applyAlignment="1">
      <alignment horizontal="left"/>
    </xf>
    <xf numFmtId="0" fontId="0" fillId="3" borderId="7" xfId="0" applyFill="1" applyBorder="1" applyAlignment="1">
      <alignment horizontal="left"/>
    </xf>
    <xf numFmtId="0" fontId="0" fillId="3" borderId="8" xfId="0" applyFill="1" applyBorder="1" applyAlignment="1">
      <alignment horizontal="left"/>
    </xf>
    <xf numFmtId="0" fontId="3" fillId="3" borderId="30" xfId="0" applyFont="1" applyFill="1" applyBorder="1" applyAlignment="1">
      <alignment horizontal="left"/>
    </xf>
    <xf numFmtId="0" fontId="11" fillId="7" borderId="3" xfId="0" applyFont="1" applyFill="1" applyBorder="1" applyAlignment="1">
      <alignment horizontal="left" vertical="center"/>
    </xf>
    <xf numFmtId="0" fontId="3" fillId="3" borderId="87" xfId="0" applyFont="1" applyFill="1" applyBorder="1" applyAlignment="1">
      <alignment horizontal="left"/>
    </xf>
    <xf numFmtId="0" fontId="0" fillId="0" borderId="0" xfId="0"/>
    <xf numFmtId="0" fontId="0" fillId="0" borderId="0" xfId="0" applyFill="1" applyAlignment="1" applyProtection="1">
      <alignment horizontal="left"/>
      <protection locked="0"/>
    </xf>
    <xf numFmtId="0" fontId="7" fillId="0" borderId="0" xfId="0" applyFont="1" applyFill="1" applyAlignment="1" applyProtection="1">
      <alignment horizontal="left"/>
      <protection locked="0"/>
    </xf>
    <xf numFmtId="0" fontId="0" fillId="0" borderId="0" xfId="0" applyFill="1"/>
    <xf numFmtId="0" fontId="0" fillId="0" borderId="0" xfId="0"/>
    <xf numFmtId="0" fontId="23" fillId="0" borderId="89" xfId="0" applyFont="1" applyBorder="1" applyAlignment="1">
      <alignment horizontal="left" vertical="top" wrapText="1"/>
    </xf>
    <xf numFmtId="3" fontId="0" fillId="0" borderId="8" xfId="0" applyNumberFormat="1" applyBorder="1" applyAlignment="1">
      <alignment vertical="top" wrapText="1"/>
    </xf>
    <xf numFmtId="14" fontId="0" fillId="0" borderId="8" xfId="0" applyNumberFormat="1" applyBorder="1"/>
    <xf numFmtId="14" fontId="0" fillId="0" borderId="34" xfId="0" applyNumberFormat="1" applyBorder="1"/>
    <xf numFmtId="10" fontId="0" fillId="6" borderId="8" xfId="2" applyNumberFormat="1" applyFont="1" applyFill="1" applyBorder="1" applyAlignment="1">
      <alignment vertical="top" wrapText="1"/>
    </xf>
    <xf numFmtId="0" fontId="23" fillId="0" borderId="90" xfId="0" applyFont="1" applyBorder="1" applyAlignment="1">
      <alignment horizontal="center" vertical="top" wrapText="1"/>
    </xf>
    <xf numFmtId="3" fontId="0" fillId="0" borderId="8" xfId="1" applyNumberFormat="1" applyFont="1" applyFill="1" applyBorder="1" applyAlignment="1">
      <alignment vertical="top" wrapText="1"/>
    </xf>
    <xf numFmtId="9" fontId="0" fillId="0" borderId="8" xfId="2" applyFont="1" applyFill="1" applyBorder="1" applyAlignment="1">
      <alignment vertical="top" wrapText="1"/>
    </xf>
    <xf numFmtId="164" fontId="0" fillId="0" borderId="8" xfId="0" applyNumberFormat="1" applyBorder="1" applyAlignment="1"/>
    <xf numFmtId="169" fontId="23" fillId="0" borderId="90" xfId="0" applyNumberFormat="1" applyFont="1" applyBorder="1" applyAlignment="1">
      <alignment vertical="top" wrapText="1"/>
    </xf>
    <xf numFmtId="164" fontId="23" fillId="0" borderId="90" xfId="0" applyNumberFormat="1" applyFont="1" applyBorder="1" applyAlignment="1"/>
    <xf numFmtId="0" fontId="23" fillId="0" borderId="91" xfId="0" applyFont="1" applyBorder="1" applyAlignment="1">
      <alignment horizontal="center" vertical="top" wrapText="1"/>
    </xf>
    <xf numFmtId="169" fontId="23" fillId="0" borderId="91" xfId="0" applyNumberFormat="1" applyFont="1" applyBorder="1" applyAlignment="1">
      <alignment vertical="top" wrapText="1"/>
    </xf>
    <xf numFmtId="9" fontId="0" fillId="0" borderId="7" xfId="2" applyFont="1" applyFill="1" applyBorder="1" applyAlignment="1">
      <alignment vertical="top" wrapText="1"/>
    </xf>
    <xf numFmtId="164" fontId="23" fillId="0" borderId="91" xfId="0" applyNumberFormat="1" applyFont="1" applyBorder="1" applyAlignment="1"/>
    <xf numFmtId="0" fontId="0" fillId="0" borderId="7" xfId="0" applyBorder="1" applyAlignment="1">
      <alignment vertical="top" wrapText="1"/>
    </xf>
    <xf numFmtId="0" fontId="0" fillId="5" borderId="92" xfId="0" applyFill="1" applyBorder="1" applyAlignment="1">
      <alignment horizontal="center" vertical="top" wrapText="1"/>
    </xf>
    <xf numFmtId="0" fontId="0" fillId="0" borderId="0" xfId="0"/>
    <xf numFmtId="164" fontId="0" fillId="0" borderId="6" xfId="0" applyNumberFormat="1" applyFill="1" applyBorder="1" applyAlignment="1">
      <alignment horizontal="center"/>
    </xf>
    <xf numFmtId="164" fontId="0" fillId="0" borderId="7" xfId="0" applyNumberFormat="1" applyFill="1" applyBorder="1" applyAlignment="1">
      <alignment horizontal="center"/>
    </xf>
    <xf numFmtId="167" fontId="0" fillId="0" borderId="6" xfId="0" applyNumberFormat="1" applyFill="1" applyBorder="1" applyAlignment="1" applyProtection="1">
      <alignment horizontal="right"/>
      <protection locked="0"/>
    </xf>
    <xf numFmtId="167" fontId="0" fillId="0" borderId="7" xfId="0" applyNumberFormat="1" applyFill="1" applyBorder="1" applyAlignment="1" applyProtection="1">
      <alignment horizontal="right"/>
      <protection locked="0"/>
    </xf>
    <xf numFmtId="0" fontId="6" fillId="2" borderId="68" xfId="0" applyFont="1" applyFill="1" applyBorder="1" applyAlignment="1">
      <alignment horizontal="left" vertical="top" wrapText="1"/>
    </xf>
    <xf numFmtId="0" fontId="6" fillId="2" borderId="9" xfId="0" applyFont="1" applyFill="1" applyBorder="1" applyAlignment="1">
      <alignment horizontal="left" vertical="top" wrapText="1"/>
    </xf>
    <xf numFmtId="0" fontId="7" fillId="2" borderId="9" xfId="0" applyFont="1" applyFill="1" applyBorder="1" applyAlignment="1">
      <alignment horizontal="center" vertical="top" wrapText="1"/>
    </xf>
    <xf numFmtId="0" fontId="7" fillId="2" borderId="9" xfId="0" applyFont="1" applyFill="1" applyBorder="1" applyAlignment="1">
      <alignment horizontal="left" vertical="top" wrapText="1"/>
    </xf>
    <xf numFmtId="0" fontId="0" fillId="2" borderId="80" xfId="0" applyFill="1" applyBorder="1" applyAlignment="1">
      <alignment horizontal="center" vertical="top" wrapText="1"/>
    </xf>
    <xf numFmtId="0" fontId="0" fillId="0" borderId="93" xfId="0" applyBorder="1" applyAlignment="1">
      <alignment horizontal="left"/>
    </xf>
    <xf numFmtId="0" fontId="0" fillId="1" borderId="16" xfId="0" applyFill="1" applyBorder="1" applyAlignment="1">
      <alignment horizontal="center"/>
    </xf>
    <xf numFmtId="0" fontId="0" fillId="0" borderId="16" xfId="0" applyBorder="1" applyAlignment="1">
      <alignment horizontal="center" vertical="center"/>
    </xf>
    <xf numFmtId="9" fontId="0" fillId="6" borderId="16" xfId="2" applyFont="1" applyFill="1" applyBorder="1" applyAlignment="1" applyProtection="1">
      <alignment vertical="top" wrapText="1"/>
    </xf>
    <xf numFmtId="164" fontId="0" fillId="0" borderId="16" xfId="0" applyNumberFormat="1" applyBorder="1" applyAlignment="1">
      <alignment horizontal="center" vertical="center"/>
    </xf>
    <xf numFmtId="0" fontId="0" fillId="1" borderId="16" xfId="0" applyFill="1" applyBorder="1"/>
    <xf numFmtId="0" fontId="0" fillId="1" borderId="94" xfId="0" applyFill="1" applyBorder="1" applyAlignment="1">
      <alignment horizontal="left"/>
    </xf>
    <xf numFmtId="0" fontId="0" fillId="1" borderId="95" xfId="0" applyFill="1" applyBorder="1" applyAlignment="1">
      <alignment wrapText="1"/>
    </xf>
    <xf numFmtId="0" fontId="22" fillId="0" borderId="8" xfId="0" applyFont="1" applyBorder="1" applyAlignment="1">
      <alignment wrapText="1"/>
    </xf>
    <xf numFmtId="0" fontId="22" fillId="0" borderId="8" xfId="0" applyFont="1" applyBorder="1" applyAlignment="1">
      <alignment horizontal="right" wrapText="1"/>
    </xf>
    <xf numFmtId="14" fontId="22" fillId="0" borderId="8" xfId="0" applyNumberFormat="1" applyFont="1" applyBorder="1" applyAlignment="1">
      <alignment horizontal="right" wrapText="1"/>
    </xf>
    <xf numFmtId="0" fontId="0" fillId="0" borderId="25" xfId="0" applyBorder="1" applyAlignment="1">
      <alignment horizontal="left" vertical="top" wrapText="1"/>
    </xf>
    <xf numFmtId="10" fontId="0" fillId="6" borderId="30" xfId="2" applyNumberFormat="1" applyFont="1" applyFill="1" applyBorder="1" applyAlignment="1">
      <alignment vertical="top" wrapText="1"/>
    </xf>
    <xf numFmtId="0" fontId="22" fillId="0" borderId="96" xfId="0" applyFont="1" applyBorder="1" applyAlignment="1">
      <alignment wrapText="1"/>
    </xf>
    <xf numFmtId="0" fontId="22" fillId="0" borderId="97" xfId="0" applyFont="1" applyBorder="1" applyAlignment="1">
      <alignment wrapText="1"/>
    </xf>
    <xf numFmtId="0" fontId="22" fillId="0" borderId="97" xfId="0" applyFont="1" applyBorder="1" applyAlignment="1">
      <alignment horizontal="right" wrapText="1"/>
    </xf>
    <xf numFmtId="10" fontId="0" fillId="6" borderId="97" xfId="2" applyNumberFormat="1" applyFont="1" applyFill="1" applyBorder="1" applyAlignment="1">
      <alignment vertical="top" wrapText="1"/>
    </xf>
    <xf numFmtId="14" fontId="22" fillId="0" borderId="97" xfId="0" applyNumberFormat="1" applyFont="1" applyBorder="1" applyAlignment="1">
      <alignment horizontal="right" wrapText="1"/>
    </xf>
    <xf numFmtId="0" fontId="0" fillId="0" borderId="97" xfId="0" applyBorder="1" applyAlignment="1">
      <alignment horizontal="left" vertical="top" wrapText="1"/>
    </xf>
    <xf numFmtId="0" fontId="0" fillId="0" borderId="98" xfId="0" applyBorder="1" applyAlignment="1">
      <alignment wrapText="1"/>
    </xf>
    <xf numFmtId="0" fontId="22" fillId="0" borderId="50" xfId="0" applyFont="1" applyBorder="1" applyAlignment="1">
      <alignment wrapText="1"/>
    </xf>
    <xf numFmtId="0" fontId="0" fillId="0" borderId="63" xfId="0" applyBorder="1" applyAlignment="1">
      <alignment wrapText="1"/>
    </xf>
    <xf numFmtId="0" fontId="22" fillId="0" borderId="50" xfId="0" applyFont="1" applyBorder="1" applyAlignment="1">
      <alignment vertical="top" wrapText="1"/>
    </xf>
    <xf numFmtId="0" fontId="22" fillId="0" borderId="8" xfId="0" applyFont="1" applyBorder="1" applyAlignment="1">
      <alignment vertical="top" wrapText="1"/>
    </xf>
    <xf numFmtId="0" fontId="22" fillId="0" borderId="8" xfId="0" applyFont="1" applyBorder="1" applyAlignment="1">
      <alignment horizontal="right" vertical="top" wrapText="1"/>
    </xf>
    <xf numFmtId="14" fontId="22" fillId="0" borderId="8" xfId="0" applyNumberFormat="1" applyFont="1" applyBorder="1" applyAlignment="1">
      <alignment horizontal="right" vertical="top" wrapText="1"/>
    </xf>
    <xf numFmtId="0" fontId="22" fillId="0" borderId="62" xfId="0" applyFont="1" applyBorder="1" applyAlignment="1">
      <alignment vertical="top" wrapText="1"/>
    </xf>
    <xf numFmtId="0" fontId="22" fillId="0" borderId="30" xfId="0" applyFont="1" applyBorder="1" applyAlignment="1">
      <alignment vertical="top" wrapText="1"/>
    </xf>
    <xf numFmtId="0" fontId="22" fillId="0" borderId="30" xfId="0" applyFont="1" applyBorder="1" applyAlignment="1">
      <alignment horizontal="right" vertical="top" wrapText="1"/>
    </xf>
    <xf numFmtId="14" fontId="22" fillId="0" borderId="30" xfId="0" applyNumberFormat="1" applyFont="1" applyBorder="1" applyAlignment="1">
      <alignment horizontal="right" vertical="top" wrapText="1"/>
    </xf>
    <xf numFmtId="0" fontId="23" fillId="0" borderId="99" xfId="0" applyFont="1" applyBorder="1" applyAlignment="1">
      <alignment vertical="top" wrapText="1"/>
    </xf>
    <xf numFmtId="1" fontId="23" fillId="0" borderId="100" xfId="0" applyNumberFormat="1" applyFont="1" applyBorder="1" applyAlignment="1">
      <alignment horizontal="center" vertical="top" wrapText="1"/>
    </xf>
    <xf numFmtId="0" fontId="23" fillId="0" borderId="101" xfId="0" applyFont="1" applyBorder="1" applyAlignment="1">
      <alignment vertical="top" wrapText="1"/>
    </xf>
    <xf numFmtId="1" fontId="23" fillId="0" borderId="102" xfId="0" applyNumberFormat="1" applyFont="1" applyBorder="1" applyAlignment="1">
      <alignment horizontal="center" vertical="top" wrapText="1"/>
    </xf>
    <xf numFmtId="164" fontId="23" fillId="0" borderId="0" xfId="0" applyNumberFormat="1" applyFont="1" applyBorder="1" applyAlignment="1"/>
    <xf numFmtId="6" fontId="22" fillId="0" borderId="97" xfId="0" applyNumberFormat="1" applyFont="1" applyFill="1" applyBorder="1" applyAlignment="1">
      <alignment horizontal="right" wrapText="1"/>
    </xf>
    <xf numFmtId="6" fontId="22" fillId="0" borderId="8" xfId="0" applyNumberFormat="1" applyFont="1" applyFill="1" applyBorder="1" applyAlignment="1">
      <alignment horizontal="right" wrapText="1"/>
    </xf>
    <xf numFmtId="6" fontId="22" fillId="0" borderId="8" xfId="0" applyNumberFormat="1" applyFont="1" applyFill="1" applyBorder="1" applyAlignment="1">
      <alignment horizontal="right" vertical="top" wrapText="1"/>
    </xf>
    <xf numFmtId="6" fontId="22" fillId="0" borderId="30" xfId="0" applyNumberFormat="1" applyFont="1" applyFill="1" applyBorder="1" applyAlignment="1">
      <alignment horizontal="right" vertical="top" wrapText="1"/>
    </xf>
    <xf numFmtId="0" fontId="0" fillId="0" borderId="83" xfId="0" applyBorder="1"/>
    <xf numFmtId="0" fontId="0" fillId="0" borderId="25" xfId="0" applyBorder="1" applyAlignment="1">
      <alignment horizontal="center" vertical="top" wrapText="1"/>
    </xf>
    <xf numFmtId="0" fontId="0" fillId="0" borderId="84" xfId="0" applyBorder="1" applyAlignment="1">
      <alignment horizontal="center"/>
    </xf>
    <xf numFmtId="0" fontId="0" fillId="0" borderId="62" xfId="0" applyBorder="1"/>
    <xf numFmtId="0" fontId="0" fillId="0" borderId="63" xfId="0" applyBorder="1" applyAlignment="1">
      <alignment horizontal="center"/>
    </xf>
    <xf numFmtId="0" fontId="0" fillId="2" borderId="103" xfId="0" applyFill="1" applyBorder="1" applyAlignment="1">
      <alignment horizontal="center" vertical="top" wrapText="1"/>
    </xf>
    <xf numFmtId="0" fontId="3" fillId="2" borderId="55" xfId="0" applyFont="1" applyFill="1" applyBorder="1" applyAlignment="1">
      <alignment horizontal="left" vertical="top" wrapText="1"/>
    </xf>
    <xf numFmtId="0" fontId="0" fillId="2" borderId="104" xfId="0" applyFill="1" applyBorder="1" applyAlignment="1">
      <alignment horizontal="center" vertical="top" wrapText="1"/>
    </xf>
    <xf numFmtId="0" fontId="0" fillId="2" borderId="104" xfId="0" applyFill="1" applyBorder="1" applyAlignment="1">
      <alignment horizontal="left" vertical="top" wrapText="1"/>
    </xf>
    <xf numFmtId="164" fontId="0" fillId="0" borderId="34" xfId="0" applyNumberFormat="1" applyBorder="1" applyAlignment="1">
      <alignment horizontal="right"/>
    </xf>
    <xf numFmtId="164" fontId="0" fillId="0" borderId="30" xfId="0" applyNumberFormat="1" applyBorder="1" applyAlignment="1">
      <alignment horizontal="right"/>
    </xf>
    <xf numFmtId="164" fontId="0" fillId="0" borderId="25" xfId="0" applyNumberFormat="1" applyBorder="1" applyAlignment="1">
      <alignment horizontal="right"/>
    </xf>
    <xf numFmtId="164" fontId="0" fillId="4" borderId="7" xfId="0" applyNumberFormat="1" applyFill="1" applyBorder="1" applyAlignment="1">
      <alignment horizontal="right" vertical="center" wrapText="1"/>
    </xf>
    <xf numFmtId="164" fontId="0" fillId="0" borderId="8" xfId="0" applyNumberFormat="1" applyBorder="1" applyAlignment="1">
      <alignment horizontal="right" vertical="center"/>
    </xf>
    <xf numFmtId="164" fontId="0" fillId="0" borderId="30" xfId="0" applyNumberFormat="1" applyBorder="1" applyAlignment="1">
      <alignment horizontal="right" vertical="center"/>
    </xf>
    <xf numFmtId="170" fontId="0" fillId="0" borderId="25" xfId="0" applyNumberFormat="1" applyBorder="1" applyAlignment="1">
      <alignment horizontal="right"/>
    </xf>
    <xf numFmtId="10" fontId="0" fillId="0" borderId="25" xfId="2" applyNumberFormat="1" applyFont="1" applyFill="1" applyBorder="1" applyAlignment="1">
      <alignment horizontal="right"/>
    </xf>
    <xf numFmtId="170" fontId="0" fillId="0" borderId="8" xfId="0" applyNumberFormat="1" applyBorder="1" applyAlignment="1">
      <alignment horizontal="right"/>
    </xf>
    <xf numFmtId="10" fontId="0" fillId="0" borderId="8" xfId="2" applyNumberFormat="1" applyFont="1" applyFill="1" applyBorder="1" applyAlignment="1">
      <alignment horizontal="right"/>
    </xf>
    <xf numFmtId="170" fontId="0" fillId="0" borderId="30" xfId="0" applyNumberFormat="1" applyBorder="1" applyAlignment="1">
      <alignment horizontal="right"/>
    </xf>
    <xf numFmtId="10" fontId="0" fillId="0" borderId="30" xfId="2" applyNumberFormat="1" applyFont="1" applyFill="1" applyBorder="1" applyAlignment="1">
      <alignment horizontal="right"/>
    </xf>
    <xf numFmtId="0" fontId="0" fillId="0" borderId="30" xfId="0" applyBorder="1" applyAlignment="1">
      <alignment horizontal="right"/>
    </xf>
    <xf numFmtId="0" fontId="0" fillId="9" borderId="1" xfId="0" applyFill="1" applyBorder="1" applyAlignment="1">
      <alignment horizontal="center"/>
    </xf>
    <xf numFmtId="0" fontId="0" fillId="0" borderId="0" xfId="0" applyAlignment="1" applyProtection="1">
      <alignment horizontal="left" wrapText="1"/>
      <protection locked="0"/>
    </xf>
    <xf numFmtId="0" fontId="0" fillId="0" borderId="0" xfId="0" applyAlignment="1">
      <alignment horizontal="left" wrapText="1"/>
    </xf>
    <xf numFmtId="0" fontId="3" fillId="0" borderId="18" xfId="0" applyFont="1" applyBorder="1" applyAlignment="1">
      <alignment horizontal="center"/>
    </xf>
    <xf numFmtId="0" fontId="3" fillId="0" borderId="19" xfId="0" applyFont="1" applyBorder="1" applyAlignment="1">
      <alignment horizontal="center"/>
    </xf>
    <xf numFmtId="0" fontId="3" fillId="0" borderId="20" xfId="0" applyFont="1" applyBorder="1" applyAlignment="1">
      <alignment horizontal="center"/>
    </xf>
    <xf numFmtId="0" fontId="6" fillId="0" borderId="0" xfId="0" applyFont="1" applyAlignment="1">
      <alignment horizontal="center" vertical="center" wrapText="1"/>
    </xf>
    <xf numFmtId="0" fontId="7" fillId="0" borderId="0" xfId="0" applyFont="1" applyAlignment="1" applyProtection="1">
      <alignment horizontal="left" wrapText="1"/>
      <protection locked="0"/>
    </xf>
    <xf numFmtId="0" fontId="0" fillId="0" borderId="0" xfId="0"/>
    <xf numFmtId="0" fontId="3" fillId="0" borderId="0" xfId="0" applyFont="1" applyAlignment="1">
      <alignment horizontal="center" vertical="center" wrapText="1"/>
    </xf>
    <xf numFmtId="0" fontId="3" fillId="8" borderId="29" xfId="0" applyFont="1" applyFill="1" applyBorder="1" applyAlignment="1">
      <alignment horizontal="center" wrapText="1"/>
    </xf>
    <xf numFmtId="0" fontId="3" fillId="8" borderId="30" xfId="0" applyFont="1" applyFill="1" applyBorder="1" applyAlignment="1">
      <alignment horizontal="center" wrapText="1"/>
    </xf>
    <xf numFmtId="0" fontId="3" fillId="8" borderId="31" xfId="0" applyFont="1" applyFill="1" applyBorder="1" applyAlignment="1">
      <alignment horizontal="center" wrapText="1"/>
    </xf>
  </cellXfs>
  <cellStyles count="22">
    <cellStyle name="Comma" xfId="1" builtinId="3"/>
    <cellStyle name="Currency" xfId="21" builtinId="4"/>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Hyperlink" xfId="3" builtinId="8"/>
    <cellStyle name="Normal" xfId="0" builtinId="0"/>
    <cellStyle name="Normal_Sheet1" xfId="4" xr:uid="{00000000-0005-0000-0000-000014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wmich20@aacounty.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1"/>
  <sheetViews>
    <sheetView tabSelected="1" zoomScale="110" zoomScaleNormal="110" workbookViewId="0">
      <selection activeCell="A21" sqref="A21"/>
    </sheetView>
  </sheetViews>
  <sheetFormatPr defaultColWidth="8.7109375" defaultRowHeight="15"/>
  <cols>
    <col min="1" max="1" width="61.7109375" bestFit="1" customWidth="1"/>
    <col min="2" max="2" width="45.42578125" customWidth="1"/>
  </cols>
  <sheetData>
    <row r="1" spans="1:2">
      <c r="A1" s="442" t="s">
        <v>45</v>
      </c>
      <c r="B1" s="442"/>
    </row>
    <row r="2" spans="1:2">
      <c r="A2" s="1" t="s">
        <v>28</v>
      </c>
      <c r="B2" s="119" t="s">
        <v>314</v>
      </c>
    </row>
    <row r="3" spans="1:2">
      <c r="A3" s="238" t="s">
        <v>31</v>
      </c>
      <c r="B3" s="239" t="s">
        <v>318</v>
      </c>
    </row>
    <row r="4" spans="1:2">
      <c r="A4" t="s">
        <v>29</v>
      </c>
      <c r="B4" s="120" t="s">
        <v>319</v>
      </c>
    </row>
    <row r="5" spans="1:2">
      <c r="A5" s="238" t="s">
        <v>47</v>
      </c>
      <c r="B5" s="239" t="s">
        <v>320</v>
      </c>
    </row>
    <row r="6" spans="1:2">
      <c r="A6" t="s">
        <v>48</v>
      </c>
      <c r="B6" s="120" t="s">
        <v>321</v>
      </c>
    </row>
    <row r="7" spans="1:2">
      <c r="A7" s="238" t="s">
        <v>49</v>
      </c>
      <c r="B7" s="239" t="s">
        <v>322</v>
      </c>
    </row>
    <row r="8" spans="1:2">
      <c r="A8" t="s">
        <v>50</v>
      </c>
      <c r="B8" s="120">
        <v>21401</v>
      </c>
    </row>
    <row r="9" spans="1:2">
      <c r="A9" s="238" t="s">
        <v>30</v>
      </c>
      <c r="B9" s="240" t="s">
        <v>323</v>
      </c>
    </row>
    <row r="10" spans="1:2">
      <c r="A10" t="s">
        <v>254</v>
      </c>
      <c r="B10" s="121">
        <v>199</v>
      </c>
    </row>
    <row r="11" spans="1:2">
      <c r="A11" s="238" t="s">
        <v>280</v>
      </c>
      <c r="B11" s="241">
        <v>2998</v>
      </c>
    </row>
    <row r="12" spans="1:2">
      <c r="A12" t="s">
        <v>253</v>
      </c>
      <c r="B12" s="120" t="s">
        <v>326</v>
      </c>
    </row>
    <row r="13" spans="1:2">
      <c r="A13" s="238" t="s">
        <v>251</v>
      </c>
      <c r="B13" s="239" t="s">
        <v>246</v>
      </c>
    </row>
    <row r="14" spans="1:2">
      <c r="A14" s="260" t="s">
        <v>252</v>
      </c>
      <c r="B14" s="261">
        <v>2024</v>
      </c>
    </row>
    <row r="17" spans="1:2">
      <c r="A17" s="38"/>
    </row>
    <row r="18" spans="1:2" ht="13.9" customHeight="1">
      <c r="A18" s="2" t="s">
        <v>276</v>
      </c>
    </row>
    <row r="19" spans="1:2" ht="33.75" customHeight="1">
      <c r="A19" s="443" t="s">
        <v>277</v>
      </c>
      <c r="B19" s="443"/>
    </row>
    <row r="21" spans="1:2">
      <c r="B21" s="114" t="s">
        <v>273</v>
      </c>
    </row>
  </sheetData>
  <customSheetViews>
    <customSheetView guid="{3A7AD114-4D74-4E12-B483-5F1EDDDDB7E3}">
      <selection activeCell="B5" sqref="B5"/>
      <pageMargins left="0.7" right="0.7" top="0.75" bottom="0.75" header="0.3" footer="0.3"/>
      <pageSetup orientation="portrait"/>
    </customSheetView>
    <customSheetView guid="{19EB585C-0FBE-4704-A3C1-6BA57A72C50F}" scale="130">
      <selection activeCell="H22" sqref="H22"/>
      <pageMargins left="0.7" right="0.7" top="0.75" bottom="0.75" header="0.3" footer="0.3"/>
      <pageSetup orientation="portrait"/>
    </customSheetView>
  </customSheetViews>
  <mergeCells count="2">
    <mergeCell ref="A1:B1"/>
    <mergeCell ref="A19:B19"/>
  </mergeCells>
  <dataValidations count="1">
    <dataValidation type="list" allowBlank="1" showInputMessage="1" showErrorMessage="1" sqref="B2" xr:uid="{00000000-0002-0000-0000-000000000000}">
      <formula1>"Anne Arundel County,Baltimore City,Baltimore County,Montgomery County"</formula1>
    </dataValidation>
  </dataValidations>
  <hyperlinks>
    <hyperlink ref="B9" r:id="rId1" xr:uid="{00000000-0004-0000-0000-000000000000}"/>
  </hyperlinks>
  <pageMargins left="0.7" right="0.7" top="0.75" bottom="0.75" header="0.3" footer="0.3"/>
  <pageSetup scale="8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09"/>
  <sheetViews>
    <sheetView zoomScale="80" zoomScaleNormal="80" workbookViewId="0">
      <selection activeCell="J79" sqref="J79"/>
    </sheetView>
  </sheetViews>
  <sheetFormatPr defaultColWidth="8.7109375" defaultRowHeight="15"/>
  <cols>
    <col min="1" max="1" width="24.28515625" customWidth="1"/>
    <col min="2" max="2" width="19.7109375" customWidth="1"/>
    <col min="3" max="3" width="10.5703125" customWidth="1"/>
    <col min="4" max="4" width="7.7109375" customWidth="1"/>
    <col min="5" max="5" width="12.7109375" customWidth="1"/>
    <col min="6" max="6" width="12" customWidth="1"/>
    <col min="7" max="7" width="16.7109375" customWidth="1"/>
    <col min="8" max="8" width="11.140625" customWidth="1"/>
    <col min="9" max="9" width="16.7109375" customWidth="1"/>
    <col min="10" max="10" width="64.5703125" customWidth="1"/>
    <col min="11" max="11" width="13.7109375" bestFit="1" customWidth="1"/>
  </cols>
  <sheetData>
    <row r="1" spans="1:17" ht="30.4" customHeight="1">
      <c r="A1" s="250" t="s">
        <v>58</v>
      </c>
      <c r="B1" s="250"/>
      <c r="C1" s="250"/>
      <c r="D1" s="250"/>
      <c r="E1" s="250"/>
      <c r="F1" s="250"/>
      <c r="G1" s="250"/>
      <c r="H1" s="250"/>
      <c r="I1" s="250"/>
      <c r="J1" s="250"/>
    </row>
    <row r="2" spans="1:17" ht="7.15" customHeight="1" thickBot="1"/>
    <row r="3" spans="1:17" s="214" customFormat="1" ht="34.9" customHeight="1" thickTop="1" thickBot="1">
      <c r="A3" s="87" t="s">
        <v>275</v>
      </c>
      <c r="B3" s="88" t="s">
        <v>262</v>
      </c>
      <c r="C3" s="88" t="s">
        <v>59</v>
      </c>
      <c r="D3" s="88" t="s">
        <v>226</v>
      </c>
      <c r="E3" s="88" t="s">
        <v>222</v>
      </c>
      <c r="F3" s="88" t="s">
        <v>227</v>
      </c>
      <c r="G3" s="88" t="s">
        <v>60</v>
      </c>
      <c r="H3" s="88" t="s">
        <v>223</v>
      </c>
      <c r="I3" s="89" t="s">
        <v>300</v>
      </c>
      <c r="J3" s="90" t="s">
        <v>70</v>
      </c>
    </row>
    <row r="4" spans="1:17" s="214" customFormat="1" ht="28.15" customHeight="1" thickTop="1">
      <c r="A4" s="235" t="s">
        <v>221</v>
      </c>
      <c r="B4" s="117"/>
      <c r="C4" s="117"/>
      <c r="D4" s="117"/>
      <c r="E4" s="236">
        <f>'MS4 Information'!B10</f>
        <v>199</v>
      </c>
      <c r="F4" s="116"/>
      <c r="G4" s="117"/>
      <c r="H4" s="274"/>
      <c r="I4" s="274"/>
      <c r="J4" s="118"/>
    </row>
    <row r="5" spans="1:17" s="214" customFormat="1" ht="17.25">
      <c r="A5" s="275" t="s">
        <v>228</v>
      </c>
      <c r="B5" s="91"/>
      <c r="C5" s="91"/>
      <c r="D5" s="91"/>
      <c r="E5" s="91"/>
      <c r="F5" s="91"/>
      <c r="G5" s="91"/>
      <c r="H5" s="91"/>
      <c r="I5" s="91"/>
      <c r="J5" s="92"/>
    </row>
    <row r="6" spans="1:17" s="214" customFormat="1" ht="15.75" customHeight="1">
      <c r="A6" s="215" t="s">
        <v>327</v>
      </c>
      <c r="B6" s="216" t="s">
        <v>102</v>
      </c>
      <c r="C6" s="48" t="s">
        <v>74</v>
      </c>
      <c r="D6" s="172">
        <v>140</v>
      </c>
      <c r="E6" s="173">
        <v>29.3</v>
      </c>
      <c r="F6" s="168">
        <f>E6/$E$4</f>
        <v>0.14723618090452262</v>
      </c>
      <c r="G6" s="180">
        <v>144831</v>
      </c>
      <c r="H6" s="165" t="s">
        <v>336</v>
      </c>
      <c r="I6" s="329" t="s">
        <v>294</v>
      </c>
      <c r="J6" s="354" t="s">
        <v>339</v>
      </c>
      <c r="K6"/>
      <c r="L6"/>
      <c r="M6"/>
      <c r="N6"/>
      <c r="O6"/>
      <c r="P6"/>
      <c r="Q6"/>
    </row>
    <row r="7" spans="1:17" s="214" customFormat="1" ht="15.75" customHeight="1">
      <c r="A7" s="215" t="s">
        <v>328</v>
      </c>
      <c r="B7" s="216" t="s">
        <v>102</v>
      </c>
      <c r="C7" s="48" t="s">
        <v>74</v>
      </c>
      <c r="D7" s="172">
        <v>334</v>
      </c>
      <c r="E7" s="173">
        <v>70.2</v>
      </c>
      <c r="F7" s="168">
        <f t="shared" ref="F7:F14" si="0">E7/$E$4</f>
        <v>0.35276381909547738</v>
      </c>
      <c r="G7" s="181">
        <v>173162</v>
      </c>
      <c r="H7" s="165" t="s">
        <v>337</v>
      </c>
      <c r="I7" s="329" t="s">
        <v>294</v>
      </c>
      <c r="J7" s="354" t="s">
        <v>339</v>
      </c>
      <c r="K7" s="349"/>
      <c r="L7" s="349"/>
      <c r="M7" s="349"/>
      <c r="N7" s="349"/>
      <c r="O7" s="349"/>
      <c r="P7" s="349"/>
      <c r="Q7" s="349"/>
    </row>
    <row r="8" spans="1:17" s="214" customFormat="1" ht="15.75" customHeight="1">
      <c r="A8" s="215" t="s">
        <v>329</v>
      </c>
      <c r="B8" s="216" t="s">
        <v>102</v>
      </c>
      <c r="C8" s="48" t="s">
        <v>74</v>
      </c>
      <c r="D8" s="172">
        <v>301</v>
      </c>
      <c r="E8" s="173">
        <v>63.1</v>
      </c>
      <c r="F8" s="168">
        <f t="shared" si="0"/>
        <v>0.31708542713567839</v>
      </c>
      <c r="G8" s="181">
        <v>206862</v>
      </c>
      <c r="H8" s="165" t="s">
        <v>338</v>
      </c>
      <c r="I8" s="329" t="s">
        <v>294</v>
      </c>
      <c r="J8" s="354" t="s">
        <v>339</v>
      </c>
      <c r="K8" s="349"/>
      <c r="L8" s="349"/>
      <c r="M8" s="349"/>
      <c r="N8" s="349"/>
      <c r="O8" s="349"/>
      <c r="P8" s="349"/>
      <c r="Q8" s="349"/>
    </row>
    <row r="9" spans="1:17" s="214" customFormat="1" ht="15.75" customHeight="1">
      <c r="A9" s="215" t="s">
        <v>330</v>
      </c>
      <c r="B9" s="216" t="s">
        <v>97</v>
      </c>
      <c r="C9" s="48" t="s">
        <v>74</v>
      </c>
      <c r="D9" s="355">
        <v>20747</v>
      </c>
      <c r="E9" s="173">
        <v>414.92</v>
      </c>
      <c r="F9" s="168">
        <f t="shared" si="0"/>
        <v>2.0850251256281407</v>
      </c>
      <c r="G9" s="181">
        <v>0</v>
      </c>
      <c r="H9" s="165" t="s">
        <v>336</v>
      </c>
      <c r="I9" s="329" t="s">
        <v>294</v>
      </c>
      <c r="J9" s="354" t="s">
        <v>340</v>
      </c>
      <c r="K9" s="349"/>
      <c r="L9" s="349"/>
      <c r="M9" s="349"/>
      <c r="N9" s="349"/>
      <c r="O9" s="349"/>
      <c r="P9" s="349"/>
      <c r="Q9" s="349"/>
    </row>
    <row r="10" spans="1:17" s="214" customFormat="1" ht="15.75" customHeight="1">
      <c r="A10" s="215" t="s">
        <v>331</v>
      </c>
      <c r="B10" s="216" t="s">
        <v>97</v>
      </c>
      <c r="C10" s="48" t="s">
        <v>74</v>
      </c>
      <c r="D10" s="355">
        <v>19760</v>
      </c>
      <c r="E10" s="173">
        <v>395.2</v>
      </c>
      <c r="F10" s="168">
        <f t="shared" si="0"/>
        <v>1.9859296482412059</v>
      </c>
      <c r="G10" s="181">
        <v>0</v>
      </c>
      <c r="H10" s="165" t="s">
        <v>337</v>
      </c>
      <c r="I10" s="329" t="s">
        <v>294</v>
      </c>
      <c r="J10" s="354" t="s">
        <v>340</v>
      </c>
      <c r="K10" s="349"/>
      <c r="L10" s="349"/>
      <c r="M10" s="349"/>
      <c r="N10" s="349"/>
      <c r="O10" s="349"/>
      <c r="P10" s="349"/>
      <c r="Q10" s="349"/>
    </row>
    <row r="11" spans="1:17" s="214" customFormat="1" ht="15.75" customHeight="1">
      <c r="A11" s="215" t="s">
        <v>332</v>
      </c>
      <c r="B11" s="216" t="s">
        <v>97</v>
      </c>
      <c r="C11" s="48" t="s">
        <v>74</v>
      </c>
      <c r="D11" s="355">
        <v>21736</v>
      </c>
      <c r="E11" s="173">
        <v>434.72</v>
      </c>
      <c r="F11" s="168">
        <f t="shared" si="0"/>
        <v>2.1845226130653268</v>
      </c>
      <c r="G11" s="181">
        <v>0</v>
      </c>
      <c r="H11" s="165" t="s">
        <v>338</v>
      </c>
      <c r="I11" s="329" t="s">
        <v>294</v>
      </c>
      <c r="J11" s="354" t="s">
        <v>340</v>
      </c>
      <c r="K11"/>
      <c r="L11"/>
      <c r="M11"/>
      <c r="N11"/>
      <c r="O11"/>
      <c r="P11"/>
      <c r="Q11"/>
    </row>
    <row r="12" spans="1:17" s="214" customFormat="1" ht="15.75" customHeight="1">
      <c r="A12" s="215" t="s">
        <v>333</v>
      </c>
      <c r="B12" s="216" t="s">
        <v>75</v>
      </c>
      <c r="C12" s="48" t="s">
        <v>74</v>
      </c>
      <c r="D12" s="172">
        <v>256</v>
      </c>
      <c r="E12" s="173">
        <v>40</v>
      </c>
      <c r="F12" s="168">
        <f t="shared" si="0"/>
        <v>0.20100502512562815</v>
      </c>
      <c r="G12" s="174">
        <v>325714</v>
      </c>
      <c r="H12" s="165" t="s">
        <v>336</v>
      </c>
      <c r="I12" s="329" t="s">
        <v>294</v>
      </c>
      <c r="J12" s="354" t="s">
        <v>341</v>
      </c>
    </row>
    <row r="13" spans="1:17" s="214" customFormat="1" ht="15.75" customHeight="1">
      <c r="A13" s="215" t="s">
        <v>334</v>
      </c>
      <c r="B13" s="47" t="s">
        <v>75</v>
      </c>
      <c r="C13" s="48" t="s">
        <v>74</v>
      </c>
      <c r="D13" s="172">
        <v>256</v>
      </c>
      <c r="E13" s="173">
        <v>40</v>
      </c>
      <c r="F13" s="168">
        <f t="shared" si="0"/>
        <v>0.20100502512562815</v>
      </c>
      <c r="G13" s="174">
        <v>346189</v>
      </c>
      <c r="H13" s="165" t="s">
        <v>337</v>
      </c>
      <c r="I13" s="329" t="s">
        <v>294</v>
      </c>
      <c r="J13" s="354" t="s">
        <v>341</v>
      </c>
    </row>
    <row r="14" spans="1:17" s="214" customFormat="1" ht="15.75" customHeight="1" thickBot="1">
      <c r="A14" s="218" t="s">
        <v>335</v>
      </c>
      <c r="B14" s="163" t="s">
        <v>75</v>
      </c>
      <c r="C14" s="48" t="s">
        <v>74</v>
      </c>
      <c r="D14" s="177">
        <v>256</v>
      </c>
      <c r="E14" s="175">
        <v>40</v>
      </c>
      <c r="F14" s="168">
        <f t="shared" si="0"/>
        <v>0.20100502512562815</v>
      </c>
      <c r="G14" s="176">
        <v>331726</v>
      </c>
      <c r="H14" s="165" t="s">
        <v>338</v>
      </c>
      <c r="I14" s="330" t="s">
        <v>294</v>
      </c>
      <c r="J14" s="354" t="s">
        <v>341</v>
      </c>
      <c r="K14" s="203"/>
    </row>
    <row r="15" spans="1:17" s="214" customFormat="1" ht="19.149999999999999" customHeight="1" thickBot="1">
      <c r="A15" s="266" t="s">
        <v>237</v>
      </c>
      <c r="B15" s="267"/>
      <c r="C15" s="267"/>
      <c r="D15" s="268">
        <f>SUM(D6:D14)</f>
        <v>63786</v>
      </c>
      <c r="E15" s="268">
        <f>AVERAGE(E6:E14)</f>
        <v>169.71555555555557</v>
      </c>
      <c r="F15" s="269">
        <f>SUM(F6:F14)</f>
        <v>7.6755778894472364</v>
      </c>
      <c r="G15" s="270">
        <f>SUM(G6:G14)</f>
        <v>1528484</v>
      </c>
      <c r="H15" s="271"/>
      <c r="I15" s="272"/>
      <c r="J15" s="273"/>
      <c r="K15" s="203"/>
    </row>
    <row r="16" spans="1:17" s="214" customFormat="1" ht="18" thickTop="1">
      <c r="A16" s="264" t="s">
        <v>240</v>
      </c>
      <c r="B16" s="265"/>
      <c r="C16" s="265"/>
      <c r="D16" s="265"/>
      <c r="E16" s="265"/>
      <c r="F16" s="265"/>
      <c r="G16" s="265"/>
      <c r="H16" s="265"/>
      <c r="I16" s="331"/>
      <c r="J16" s="324"/>
    </row>
    <row r="17" spans="1:10" ht="15.75" customHeight="1" thickBot="1">
      <c r="A17" s="222"/>
      <c r="B17" s="81"/>
      <c r="C17" s="79"/>
      <c r="D17" s="177">
        <v>0</v>
      </c>
      <c r="E17" s="81">
        <v>0</v>
      </c>
      <c r="F17" s="168">
        <f t="shared" ref="F17" si="1">E17/$E$4</f>
        <v>0</v>
      </c>
      <c r="G17" s="176">
        <v>0</v>
      </c>
      <c r="H17" s="167"/>
      <c r="I17" s="333"/>
      <c r="J17" s="326"/>
    </row>
    <row r="18" spans="1:10" ht="15.75" thickBot="1">
      <c r="A18" s="276" t="s">
        <v>62</v>
      </c>
      <c r="B18" s="99"/>
      <c r="C18" s="99"/>
      <c r="D18" s="82">
        <f>SUM(D17:D17)</f>
        <v>0</v>
      </c>
      <c r="E18" s="82">
        <f>SUM(E17:E17)</f>
        <v>0</v>
      </c>
      <c r="F18" s="153">
        <f>SUM(F17:F17)</f>
        <v>0</v>
      </c>
      <c r="G18" s="80">
        <f>SUM(G17:G17)</f>
        <v>0</v>
      </c>
      <c r="H18" s="100"/>
      <c r="I18" s="334"/>
      <c r="J18" s="327"/>
    </row>
    <row r="19" spans="1:10" s="214" customFormat="1" ht="17.25">
      <c r="A19" s="96" t="s">
        <v>241</v>
      </c>
      <c r="B19" s="97"/>
      <c r="C19" s="97"/>
      <c r="D19" s="97"/>
      <c r="E19" s="97"/>
      <c r="F19" s="97"/>
      <c r="G19" s="98"/>
      <c r="H19" s="98"/>
      <c r="I19" s="335"/>
      <c r="J19" s="224"/>
    </row>
    <row r="20" spans="1:10" ht="15.75" customHeight="1" thickBot="1">
      <c r="A20" s="221"/>
      <c r="B20" s="49"/>
      <c r="C20" s="50"/>
      <c r="D20" s="49">
        <v>0</v>
      </c>
      <c r="E20" s="49">
        <v>0</v>
      </c>
      <c r="F20" s="168">
        <f>E20/$E$4</f>
        <v>0</v>
      </c>
      <c r="G20" s="178">
        <v>0</v>
      </c>
      <c r="H20" s="166"/>
      <c r="I20" s="332"/>
      <c r="J20" s="325"/>
    </row>
    <row r="21" spans="1:10" ht="15.75" thickBot="1">
      <c r="A21" s="223" t="s">
        <v>61</v>
      </c>
      <c r="B21" s="99"/>
      <c r="C21" s="99"/>
      <c r="D21" s="82">
        <f>SUM(D20:D20)</f>
        <v>0</v>
      </c>
      <c r="E21" s="82">
        <f>SUM(E20:E20)</f>
        <v>0</v>
      </c>
      <c r="F21" s="153">
        <f>SUM(F20:F20)</f>
        <v>0</v>
      </c>
      <c r="G21" s="80">
        <f>SUM(G20:G20)</f>
        <v>0</v>
      </c>
      <c r="H21" s="100"/>
      <c r="I21" s="334"/>
      <c r="J21" s="327"/>
    </row>
    <row r="22" spans="1:10" ht="30" customHeight="1" thickBot="1">
      <c r="A22" s="159" t="s">
        <v>245</v>
      </c>
      <c r="B22" s="160"/>
      <c r="C22" s="99"/>
      <c r="D22" s="161">
        <f>D15+D18+D21</f>
        <v>63786</v>
      </c>
      <c r="E22" s="161">
        <f>E15+E18+E21</f>
        <v>169.71555555555557</v>
      </c>
      <c r="F22" s="213">
        <f>E22/E4</f>
        <v>0.85284198771635966</v>
      </c>
      <c r="G22" s="162">
        <f>G15+G18+G21</f>
        <v>1528484</v>
      </c>
      <c r="H22" s="99"/>
      <c r="I22" s="336"/>
      <c r="J22" s="327"/>
    </row>
    <row r="23" spans="1:10" ht="28.15" customHeight="1">
      <c r="A23" s="155" t="s">
        <v>232</v>
      </c>
      <c r="B23" s="156"/>
      <c r="C23" s="156"/>
      <c r="D23" s="156"/>
      <c r="E23" s="157">
        <f>'MS4 Information'!B11</f>
        <v>2998</v>
      </c>
      <c r="F23" s="157"/>
      <c r="G23" s="156"/>
      <c r="H23" s="277"/>
      <c r="I23" s="337"/>
      <c r="J23" s="158"/>
    </row>
    <row r="24" spans="1:10" ht="17.25">
      <c r="A24" s="115" t="s">
        <v>242</v>
      </c>
      <c r="B24" s="91"/>
      <c r="C24" s="101"/>
      <c r="D24" s="101"/>
      <c r="E24" s="101"/>
      <c r="F24" s="101"/>
      <c r="G24" s="101"/>
      <c r="H24" s="101"/>
      <c r="I24" s="338"/>
      <c r="J24" s="225"/>
    </row>
    <row r="25" spans="1:10" ht="15.75" thickBot="1">
      <c r="A25" s="233"/>
      <c r="B25" s="47"/>
      <c r="C25" s="48"/>
      <c r="D25" s="165">
        <v>0</v>
      </c>
      <c r="E25" s="171">
        <v>0</v>
      </c>
      <c r="F25" s="168">
        <f>E25/$E$23</f>
        <v>0</v>
      </c>
      <c r="G25" s="164">
        <v>0</v>
      </c>
      <c r="H25" s="165"/>
      <c r="I25" s="47"/>
      <c r="J25" s="217"/>
    </row>
    <row r="26" spans="1:10" ht="18" customHeight="1" thickBot="1">
      <c r="A26" s="219" t="s">
        <v>237</v>
      </c>
      <c r="B26" s="93"/>
      <c r="C26" s="93"/>
      <c r="D26" s="226">
        <f>SUM(D25:D25)</f>
        <v>0</v>
      </c>
      <c r="E26" s="226">
        <f>AVERAGE(E25:E25)</f>
        <v>0</v>
      </c>
      <c r="F26" s="154">
        <f>E26/E23</f>
        <v>0</v>
      </c>
      <c r="G26" s="80">
        <f>SUM(G25:G25)</f>
        <v>0</v>
      </c>
      <c r="H26" s="95"/>
      <c r="I26" s="94"/>
      <c r="J26" s="220"/>
    </row>
    <row r="27" spans="1:10" ht="18" thickBot="1">
      <c r="A27" s="376" t="s">
        <v>243</v>
      </c>
      <c r="B27" s="377"/>
      <c r="C27" s="378"/>
      <c r="D27" s="378"/>
      <c r="E27" s="378"/>
      <c r="F27" s="378"/>
      <c r="G27" s="378"/>
      <c r="H27" s="378"/>
      <c r="I27" s="379"/>
      <c r="J27" s="380"/>
    </row>
    <row r="28" spans="1:10" ht="15.75" thickTop="1">
      <c r="A28" s="394" t="s">
        <v>342</v>
      </c>
      <c r="B28" s="395" t="s">
        <v>123</v>
      </c>
      <c r="C28" s="395" t="s">
        <v>74</v>
      </c>
      <c r="D28" s="395">
        <v>1</v>
      </c>
      <c r="E28" s="396">
        <v>10.050000000000001</v>
      </c>
      <c r="F28" s="397">
        <f>E28/$E$23</f>
        <v>3.3522348232154771E-3</v>
      </c>
      <c r="G28" s="416">
        <v>87298.87</v>
      </c>
      <c r="H28" s="398">
        <v>45257</v>
      </c>
      <c r="I28" s="399" t="s">
        <v>294</v>
      </c>
      <c r="J28" s="400"/>
    </row>
    <row r="29" spans="1:10" s="353" customFormat="1">
      <c r="A29" s="401" t="s">
        <v>343</v>
      </c>
      <c r="B29" s="389" t="s">
        <v>146</v>
      </c>
      <c r="C29" s="389" t="s">
        <v>82</v>
      </c>
      <c r="D29" s="389">
        <v>1</v>
      </c>
      <c r="E29" s="390">
        <v>12.99</v>
      </c>
      <c r="F29" s="358">
        <f t="shared" ref="F29:F80" si="2">E29/$E$23</f>
        <v>4.33288859239493E-3</v>
      </c>
      <c r="G29" s="417">
        <v>1390551.46</v>
      </c>
      <c r="H29" s="391">
        <v>45005</v>
      </c>
      <c r="I29" s="47" t="s">
        <v>294</v>
      </c>
      <c r="J29" s="325"/>
    </row>
    <row r="30" spans="1:10" s="353" customFormat="1">
      <c r="A30" s="401" t="s">
        <v>344</v>
      </c>
      <c r="B30" s="389" t="s">
        <v>146</v>
      </c>
      <c r="C30" s="389" t="s">
        <v>82</v>
      </c>
      <c r="D30" s="389">
        <v>1</v>
      </c>
      <c r="E30" s="390">
        <v>8.8800000000000008</v>
      </c>
      <c r="F30" s="358">
        <f t="shared" si="2"/>
        <v>2.9619746497665115E-3</v>
      </c>
      <c r="G30" s="417">
        <v>762211.99</v>
      </c>
      <c r="H30" s="391">
        <v>45002</v>
      </c>
      <c r="I30" s="47" t="s">
        <v>294</v>
      </c>
      <c r="J30" s="325"/>
    </row>
    <row r="31" spans="1:10" s="353" customFormat="1">
      <c r="A31" s="401" t="s">
        <v>345</v>
      </c>
      <c r="B31" s="389" t="s">
        <v>146</v>
      </c>
      <c r="C31" s="389" t="s">
        <v>82</v>
      </c>
      <c r="D31" s="389">
        <v>1</v>
      </c>
      <c r="E31" s="390">
        <v>4.5599999999999996</v>
      </c>
      <c r="F31" s="358">
        <f t="shared" si="2"/>
        <v>1.5210140093395595E-3</v>
      </c>
      <c r="G31" s="417">
        <v>391406.16</v>
      </c>
      <c r="H31" s="391">
        <v>44803</v>
      </c>
      <c r="I31" s="47" t="s">
        <v>294</v>
      </c>
      <c r="J31" s="325"/>
    </row>
    <row r="32" spans="1:10" s="353" customFormat="1">
      <c r="A32" s="401" t="s">
        <v>346</v>
      </c>
      <c r="B32" s="389" t="s">
        <v>106</v>
      </c>
      <c r="C32" s="389" t="s">
        <v>74</v>
      </c>
      <c r="D32" s="389">
        <v>1</v>
      </c>
      <c r="E32" s="390">
        <v>0.02</v>
      </c>
      <c r="F32" s="358">
        <f t="shared" si="2"/>
        <v>6.6711140760507002E-6</v>
      </c>
      <c r="G32" s="417">
        <v>1092.01</v>
      </c>
      <c r="H32" s="391">
        <v>45051</v>
      </c>
      <c r="I32" s="47" t="s">
        <v>294</v>
      </c>
      <c r="J32" s="325"/>
    </row>
    <row r="33" spans="1:10" s="353" customFormat="1">
      <c r="A33" s="401" t="s">
        <v>347</v>
      </c>
      <c r="B33" s="389" t="s">
        <v>148</v>
      </c>
      <c r="C33" s="389" t="s">
        <v>82</v>
      </c>
      <c r="D33" s="389">
        <v>1</v>
      </c>
      <c r="E33" s="390">
        <v>2.64</v>
      </c>
      <c r="F33" s="358">
        <f t="shared" si="2"/>
        <v>8.8058705803869251E-4</v>
      </c>
      <c r="G33" s="417">
        <v>517454.13</v>
      </c>
      <c r="H33" s="391">
        <v>44566</v>
      </c>
      <c r="I33" s="47" t="s">
        <v>294</v>
      </c>
      <c r="J33" s="325"/>
    </row>
    <row r="34" spans="1:10" s="353" customFormat="1">
      <c r="A34" s="401" t="s">
        <v>348</v>
      </c>
      <c r="B34" s="389" t="s">
        <v>152</v>
      </c>
      <c r="C34" s="389" t="s">
        <v>83</v>
      </c>
      <c r="D34" s="389">
        <v>1</v>
      </c>
      <c r="E34" s="390">
        <v>7.72</v>
      </c>
      <c r="F34" s="358">
        <f t="shared" si="2"/>
        <v>2.5750500333555702E-3</v>
      </c>
      <c r="G34" s="417">
        <v>1207826.8</v>
      </c>
      <c r="H34" s="391">
        <v>45108</v>
      </c>
      <c r="I34" s="47" t="s">
        <v>294</v>
      </c>
      <c r="J34" s="325"/>
    </row>
    <row r="35" spans="1:10" s="353" customFormat="1">
      <c r="A35" s="401" t="s">
        <v>349</v>
      </c>
      <c r="B35" s="389" t="s">
        <v>165</v>
      </c>
      <c r="C35" s="389" t="s">
        <v>83</v>
      </c>
      <c r="D35" s="389">
        <v>1</v>
      </c>
      <c r="E35" s="390">
        <v>0.33</v>
      </c>
      <c r="F35" s="358">
        <f t="shared" si="2"/>
        <v>1.1007338225483656E-4</v>
      </c>
      <c r="G35" s="417">
        <v>31514</v>
      </c>
      <c r="H35" s="391">
        <v>45259</v>
      </c>
      <c r="I35" s="47" t="s">
        <v>294</v>
      </c>
      <c r="J35" s="325"/>
    </row>
    <row r="36" spans="1:10" s="353" customFormat="1">
      <c r="A36" s="401" t="s">
        <v>350</v>
      </c>
      <c r="B36" s="389" t="s">
        <v>167</v>
      </c>
      <c r="C36" s="389" t="s">
        <v>83</v>
      </c>
      <c r="D36" s="389">
        <v>1</v>
      </c>
      <c r="E36" s="390">
        <v>0.05</v>
      </c>
      <c r="F36" s="358">
        <f t="shared" si="2"/>
        <v>1.6677785190126751E-5</v>
      </c>
      <c r="G36" s="417">
        <v>7692</v>
      </c>
      <c r="H36" s="391">
        <v>45225</v>
      </c>
      <c r="I36" s="47" t="s">
        <v>294</v>
      </c>
      <c r="J36" s="325"/>
    </row>
    <row r="37" spans="1:10" s="353" customFormat="1">
      <c r="A37" s="401" t="s">
        <v>351</v>
      </c>
      <c r="B37" s="389" t="s">
        <v>167</v>
      </c>
      <c r="C37" s="389" t="s">
        <v>83</v>
      </c>
      <c r="D37" s="389">
        <v>1</v>
      </c>
      <c r="E37" s="390">
        <v>7.0000000000000007E-2</v>
      </c>
      <c r="F37" s="358">
        <f t="shared" si="2"/>
        <v>2.3348899266177454E-5</v>
      </c>
      <c r="G37" s="417">
        <v>12308</v>
      </c>
      <c r="H37" s="391">
        <v>45225</v>
      </c>
      <c r="I37" s="47" t="s">
        <v>294</v>
      </c>
      <c r="J37" s="325"/>
    </row>
    <row r="38" spans="1:10" s="353" customFormat="1">
      <c r="A38" s="401" t="s">
        <v>352</v>
      </c>
      <c r="B38" s="389" t="s">
        <v>80</v>
      </c>
      <c r="C38" s="389" t="s">
        <v>74</v>
      </c>
      <c r="D38" s="389">
        <v>1</v>
      </c>
      <c r="E38" s="390">
        <v>19.8</v>
      </c>
      <c r="F38" s="358">
        <f t="shared" si="2"/>
        <v>6.6044029352901939E-3</v>
      </c>
      <c r="G38" s="417">
        <v>2017563.71</v>
      </c>
      <c r="H38" s="391">
        <v>45118</v>
      </c>
      <c r="I38" s="47" t="s">
        <v>294</v>
      </c>
      <c r="J38" s="325"/>
    </row>
    <row r="39" spans="1:10" s="353" customFormat="1">
      <c r="A39" s="403" t="s">
        <v>353</v>
      </c>
      <c r="B39" s="404" t="s">
        <v>80</v>
      </c>
      <c r="C39" s="404" t="s">
        <v>74</v>
      </c>
      <c r="D39" s="404">
        <v>1</v>
      </c>
      <c r="E39" s="405">
        <v>100.84</v>
      </c>
      <c r="F39" s="358">
        <f t="shared" si="2"/>
        <v>3.3635757171447636E-2</v>
      </c>
      <c r="G39" s="418">
        <v>275659.21999999997</v>
      </c>
      <c r="H39" s="406">
        <v>45349</v>
      </c>
      <c r="I39" s="47" t="s">
        <v>294</v>
      </c>
      <c r="J39" s="325"/>
    </row>
    <row r="40" spans="1:10" s="353" customFormat="1">
      <c r="A40" s="403" t="s">
        <v>354</v>
      </c>
      <c r="B40" s="404" t="s">
        <v>80</v>
      </c>
      <c r="C40" s="404" t="s">
        <v>74</v>
      </c>
      <c r="D40" s="404">
        <v>1</v>
      </c>
      <c r="E40" s="405">
        <v>4.13</v>
      </c>
      <c r="F40" s="358">
        <f t="shared" si="2"/>
        <v>1.3775850567044696E-3</v>
      </c>
      <c r="G40" s="418">
        <v>274880</v>
      </c>
      <c r="H40" s="406">
        <v>44855</v>
      </c>
      <c r="I40" s="47" t="s">
        <v>294</v>
      </c>
      <c r="J40" s="325"/>
    </row>
    <row r="41" spans="1:10" s="353" customFormat="1">
      <c r="A41" s="403" t="s">
        <v>355</v>
      </c>
      <c r="B41" s="404" t="s">
        <v>80</v>
      </c>
      <c r="C41" s="404" t="s">
        <v>74</v>
      </c>
      <c r="D41" s="404">
        <v>1</v>
      </c>
      <c r="E41" s="405">
        <v>100.63</v>
      </c>
      <c r="F41" s="358">
        <f t="shared" si="2"/>
        <v>3.3565710473649098E-2</v>
      </c>
      <c r="G41" s="418">
        <v>1249524.3400000001</v>
      </c>
      <c r="H41" s="406">
        <v>44445</v>
      </c>
      <c r="I41" s="47" t="s">
        <v>294</v>
      </c>
      <c r="J41" s="325"/>
    </row>
    <row r="42" spans="1:10" s="353" customFormat="1">
      <c r="A42" s="403" t="s">
        <v>356</v>
      </c>
      <c r="B42" s="404" t="s">
        <v>80</v>
      </c>
      <c r="C42" s="404" t="s">
        <v>74</v>
      </c>
      <c r="D42" s="404">
        <v>1</v>
      </c>
      <c r="E42" s="405">
        <v>80.34</v>
      </c>
      <c r="F42" s="358">
        <f t="shared" si="2"/>
        <v>2.6797865243495665E-2</v>
      </c>
      <c r="G42" s="418">
        <v>743142.23</v>
      </c>
      <c r="H42" s="406">
        <v>45458</v>
      </c>
      <c r="I42" s="47" t="s">
        <v>294</v>
      </c>
      <c r="J42" s="325"/>
    </row>
    <row r="43" spans="1:10" s="353" customFormat="1">
      <c r="A43" s="403" t="s">
        <v>357</v>
      </c>
      <c r="B43" s="404" t="s">
        <v>80</v>
      </c>
      <c r="C43" s="404" t="s">
        <v>74</v>
      </c>
      <c r="D43" s="404">
        <v>1</v>
      </c>
      <c r="E43" s="405">
        <v>3.98</v>
      </c>
      <c r="F43" s="358">
        <f t="shared" si="2"/>
        <v>1.3275517011340893E-3</v>
      </c>
      <c r="G43" s="418">
        <v>102355</v>
      </c>
      <c r="H43" s="406">
        <v>44678</v>
      </c>
      <c r="I43" s="47" t="s">
        <v>294</v>
      </c>
      <c r="J43" s="325"/>
    </row>
    <row r="44" spans="1:10" s="353" customFormat="1">
      <c r="A44" s="403" t="s">
        <v>358</v>
      </c>
      <c r="B44" s="404" t="s">
        <v>80</v>
      </c>
      <c r="C44" s="404" t="s">
        <v>74</v>
      </c>
      <c r="D44" s="404">
        <v>1</v>
      </c>
      <c r="E44" s="405">
        <v>45.17</v>
      </c>
      <c r="F44" s="358">
        <f t="shared" si="2"/>
        <v>1.5066711140760507E-2</v>
      </c>
      <c r="G44" s="418">
        <v>1113257.48</v>
      </c>
      <c r="H44" s="406">
        <v>45139</v>
      </c>
      <c r="I44" s="47" t="s">
        <v>294</v>
      </c>
      <c r="J44" s="325"/>
    </row>
    <row r="45" spans="1:10" s="353" customFormat="1">
      <c r="A45" s="403" t="s">
        <v>359</v>
      </c>
      <c r="B45" s="404" t="s">
        <v>80</v>
      </c>
      <c r="C45" s="404" t="s">
        <v>74</v>
      </c>
      <c r="D45" s="404">
        <v>1</v>
      </c>
      <c r="E45" s="405">
        <v>2.5099999999999998</v>
      </c>
      <c r="F45" s="358">
        <f t="shared" si="2"/>
        <v>8.3722481654436285E-4</v>
      </c>
      <c r="G45" s="418">
        <v>149117.43</v>
      </c>
      <c r="H45" s="406">
        <v>45108</v>
      </c>
      <c r="I45" s="47" t="s">
        <v>294</v>
      </c>
      <c r="J45" s="325"/>
    </row>
    <row r="46" spans="1:10" s="353" customFormat="1">
      <c r="A46" s="403" t="s">
        <v>360</v>
      </c>
      <c r="B46" s="404" t="s">
        <v>80</v>
      </c>
      <c r="C46" s="404" t="s">
        <v>74</v>
      </c>
      <c r="D46" s="404">
        <v>1</v>
      </c>
      <c r="E46" s="405">
        <v>0.94</v>
      </c>
      <c r="F46" s="358">
        <f t="shared" si="2"/>
        <v>3.1354236157438289E-4</v>
      </c>
      <c r="G46" s="418">
        <v>168742</v>
      </c>
      <c r="H46" s="406">
        <v>45236</v>
      </c>
      <c r="I46" s="47" t="s">
        <v>294</v>
      </c>
      <c r="J46" s="325"/>
    </row>
    <row r="47" spans="1:10" s="353" customFormat="1">
      <c r="A47" s="403" t="s">
        <v>361</v>
      </c>
      <c r="B47" s="404" t="s">
        <v>186</v>
      </c>
      <c r="C47" s="404" t="s">
        <v>82</v>
      </c>
      <c r="D47" s="404">
        <v>1</v>
      </c>
      <c r="E47" s="405">
        <v>45.65</v>
      </c>
      <c r="F47" s="358">
        <f t="shared" si="2"/>
        <v>1.5226817878585723E-2</v>
      </c>
      <c r="G47" s="418">
        <v>2145860.48</v>
      </c>
      <c r="H47" s="406">
        <v>44865</v>
      </c>
      <c r="I47" s="47" t="s">
        <v>294</v>
      </c>
      <c r="J47" s="325"/>
    </row>
    <row r="48" spans="1:10" s="353" customFormat="1">
      <c r="A48" s="403" t="s">
        <v>362</v>
      </c>
      <c r="B48" s="404" t="s">
        <v>186</v>
      </c>
      <c r="C48" s="404" t="s">
        <v>82</v>
      </c>
      <c r="D48" s="404">
        <v>1</v>
      </c>
      <c r="E48" s="405">
        <v>14.37</v>
      </c>
      <c r="F48" s="358">
        <f t="shared" si="2"/>
        <v>4.7931954636424284E-3</v>
      </c>
      <c r="G48" s="418">
        <v>360866.01</v>
      </c>
      <c r="H48" s="406">
        <v>44725</v>
      </c>
      <c r="I48" s="47" t="s">
        <v>294</v>
      </c>
      <c r="J48" s="325"/>
    </row>
    <row r="49" spans="1:10" s="353" customFormat="1">
      <c r="A49" s="403" t="s">
        <v>363</v>
      </c>
      <c r="B49" s="404" t="s">
        <v>186</v>
      </c>
      <c r="C49" s="404" t="s">
        <v>82</v>
      </c>
      <c r="D49" s="404">
        <v>1</v>
      </c>
      <c r="E49" s="405">
        <v>26.47</v>
      </c>
      <c r="F49" s="358">
        <f t="shared" si="2"/>
        <v>8.8292194796531012E-3</v>
      </c>
      <c r="G49" s="418">
        <v>72359.179999999993</v>
      </c>
      <c r="H49" s="406">
        <v>45349</v>
      </c>
      <c r="I49" s="47" t="s">
        <v>294</v>
      </c>
      <c r="J49" s="325"/>
    </row>
    <row r="50" spans="1:10" s="353" customFormat="1">
      <c r="A50" s="403" t="s">
        <v>364</v>
      </c>
      <c r="B50" s="404" t="s">
        <v>188</v>
      </c>
      <c r="C50" s="404" t="s">
        <v>82</v>
      </c>
      <c r="D50" s="404">
        <v>1</v>
      </c>
      <c r="E50" s="405">
        <v>12.8</v>
      </c>
      <c r="F50" s="358">
        <f t="shared" si="2"/>
        <v>4.2695130086724481E-3</v>
      </c>
      <c r="G50" s="418">
        <v>111937.03</v>
      </c>
      <c r="H50" s="406">
        <v>45292</v>
      </c>
      <c r="I50" s="47" t="s">
        <v>294</v>
      </c>
      <c r="J50" s="325"/>
    </row>
    <row r="51" spans="1:10" s="353" customFormat="1">
      <c r="A51" s="403" t="s">
        <v>365</v>
      </c>
      <c r="B51" s="404" t="s">
        <v>188</v>
      </c>
      <c r="C51" s="404" t="s">
        <v>82</v>
      </c>
      <c r="D51" s="404">
        <v>1</v>
      </c>
      <c r="E51" s="405">
        <v>1.75</v>
      </c>
      <c r="F51" s="358">
        <f t="shared" si="2"/>
        <v>5.8372248165443634E-4</v>
      </c>
      <c r="G51" s="418">
        <v>151390.94</v>
      </c>
      <c r="H51" s="406">
        <v>45148</v>
      </c>
      <c r="I51" s="47" t="s">
        <v>294</v>
      </c>
      <c r="J51" s="325"/>
    </row>
    <row r="52" spans="1:10" s="353" customFormat="1">
      <c r="A52" s="403" t="s">
        <v>366</v>
      </c>
      <c r="B52" s="404" t="s">
        <v>112</v>
      </c>
      <c r="C52" s="404" t="s">
        <v>74</v>
      </c>
      <c r="D52" s="404">
        <v>1</v>
      </c>
      <c r="E52" s="405">
        <v>0.15</v>
      </c>
      <c r="F52" s="358">
        <f t="shared" si="2"/>
        <v>5.0033355570380255E-5</v>
      </c>
      <c r="G52" s="418">
        <v>8190.08</v>
      </c>
      <c r="H52" s="406">
        <v>45051</v>
      </c>
      <c r="I52" s="47" t="s">
        <v>294</v>
      </c>
      <c r="J52" s="325"/>
    </row>
    <row r="53" spans="1:10" s="353" customFormat="1">
      <c r="A53" s="403" t="s">
        <v>367</v>
      </c>
      <c r="B53" s="404" t="s">
        <v>90</v>
      </c>
      <c r="C53" s="404" t="s">
        <v>74</v>
      </c>
      <c r="D53" s="404">
        <v>1</v>
      </c>
      <c r="E53" s="405">
        <v>9.7799999999999994</v>
      </c>
      <c r="F53" s="358">
        <f t="shared" si="2"/>
        <v>3.2621747831887925E-3</v>
      </c>
      <c r="G53" s="418">
        <v>1909045</v>
      </c>
      <c r="H53" s="406">
        <v>44620</v>
      </c>
      <c r="I53" s="47" t="s">
        <v>294</v>
      </c>
      <c r="J53" s="325"/>
    </row>
    <row r="54" spans="1:10" s="353" customFormat="1">
      <c r="A54" s="403" t="s">
        <v>368</v>
      </c>
      <c r="B54" s="404" t="s">
        <v>90</v>
      </c>
      <c r="C54" s="404" t="s">
        <v>74</v>
      </c>
      <c r="D54" s="404">
        <v>1</v>
      </c>
      <c r="E54" s="405">
        <v>10.24</v>
      </c>
      <c r="F54" s="358">
        <f t="shared" si="2"/>
        <v>3.4156104069379585E-3</v>
      </c>
      <c r="G54" s="418">
        <v>2070593</v>
      </c>
      <c r="H54" s="406">
        <v>44620</v>
      </c>
      <c r="I54" s="47" t="s">
        <v>294</v>
      </c>
      <c r="J54" s="325"/>
    </row>
    <row r="55" spans="1:10" s="353" customFormat="1">
      <c r="A55" s="403" t="s">
        <v>369</v>
      </c>
      <c r="B55" s="404" t="s">
        <v>90</v>
      </c>
      <c r="C55" s="404" t="s">
        <v>74</v>
      </c>
      <c r="D55" s="404">
        <v>1</v>
      </c>
      <c r="E55" s="405">
        <v>30.05</v>
      </c>
      <c r="F55" s="358">
        <f t="shared" si="2"/>
        <v>1.0023348899266179E-2</v>
      </c>
      <c r="G55" s="418">
        <v>647113</v>
      </c>
      <c r="H55" s="406">
        <v>44516</v>
      </c>
      <c r="I55" s="47" t="s">
        <v>294</v>
      </c>
      <c r="J55" s="325"/>
    </row>
    <row r="56" spans="1:10" s="353" customFormat="1">
      <c r="A56" s="403" t="s">
        <v>370</v>
      </c>
      <c r="B56" s="404" t="s">
        <v>90</v>
      </c>
      <c r="C56" s="404" t="s">
        <v>74</v>
      </c>
      <c r="D56" s="404">
        <v>1</v>
      </c>
      <c r="E56" s="405">
        <v>110.12</v>
      </c>
      <c r="F56" s="358">
        <f t="shared" si="2"/>
        <v>3.6731154102735156E-2</v>
      </c>
      <c r="G56" s="418">
        <v>2369719</v>
      </c>
      <c r="H56" s="406">
        <v>44516</v>
      </c>
      <c r="I56" s="47" t="s">
        <v>294</v>
      </c>
      <c r="J56" s="325"/>
    </row>
    <row r="57" spans="1:10" s="353" customFormat="1">
      <c r="A57" s="403" t="s">
        <v>371</v>
      </c>
      <c r="B57" s="404" t="s">
        <v>90</v>
      </c>
      <c r="C57" s="404" t="s">
        <v>74</v>
      </c>
      <c r="D57" s="404">
        <v>1</v>
      </c>
      <c r="E57" s="405">
        <v>3.99</v>
      </c>
      <c r="F57" s="358">
        <f t="shared" si="2"/>
        <v>1.3308872581721148E-3</v>
      </c>
      <c r="G57" s="418">
        <v>177427</v>
      </c>
      <c r="H57" s="406">
        <v>45108</v>
      </c>
      <c r="I57" s="47" t="s">
        <v>294</v>
      </c>
      <c r="J57" s="325"/>
    </row>
    <row r="58" spans="1:10" s="353" customFormat="1">
      <c r="A58" s="403" t="s">
        <v>372</v>
      </c>
      <c r="B58" s="404" t="s">
        <v>190</v>
      </c>
      <c r="C58" s="404" t="s">
        <v>74</v>
      </c>
      <c r="D58" s="404">
        <v>1</v>
      </c>
      <c r="E58" s="405">
        <v>4.7699999999999996</v>
      </c>
      <c r="F58" s="358">
        <f t="shared" si="2"/>
        <v>1.5910607071380918E-3</v>
      </c>
      <c r="G58" s="418">
        <v>934945.54</v>
      </c>
      <c r="H58" s="406">
        <v>44462</v>
      </c>
      <c r="I58" s="47" t="s">
        <v>294</v>
      </c>
      <c r="J58" s="325"/>
    </row>
    <row r="59" spans="1:10" s="353" customFormat="1">
      <c r="A59" s="403" t="s">
        <v>373</v>
      </c>
      <c r="B59" s="404" t="s">
        <v>190</v>
      </c>
      <c r="C59" s="404" t="s">
        <v>74</v>
      </c>
      <c r="D59" s="404">
        <v>1</v>
      </c>
      <c r="E59" s="405">
        <v>4.5199999999999996</v>
      </c>
      <c r="F59" s="358">
        <f t="shared" si="2"/>
        <v>1.5076717811874582E-3</v>
      </c>
      <c r="G59" s="418">
        <v>707173.2</v>
      </c>
      <c r="H59" s="406">
        <v>45108</v>
      </c>
      <c r="I59" s="47" t="s">
        <v>294</v>
      </c>
      <c r="J59" s="325"/>
    </row>
    <row r="60" spans="1:10" s="353" customFormat="1">
      <c r="A60" s="403" t="s">
        <v>374</v>
      </c>
      <c r="B60" s="404" t="s">
        <v>190</v>
      </c>
      <c r="C60" s="404" t="s">
        <v>74</v>
      </c>
      <c r="D60" s="404">
        <v>1</v>
      </c>
      <c r="E60" s="405">
        <v>12.62</v>
      </c>
      <c r="F60" s="358">
        <f t="shared" si="2"/>
        <v>4.2094729819879915E-3</v>
      </c>
      <c r="G60" s="418">
        <v>311031.86</v>
      </c>
      <c r="H60" s="406">
        <v>45139</v>
      </c>
      <c r="I60" s="47" t="s">
        <v>294</v>
      </c>
      <c r="J60" s="325"/>
    </row>
    <row r="61" spans="1:10" s="353" customFormat="1">
      <c r="A61" s="403" t="s">
        <v>375</v>
      </c>
      <c r="B61" s="404" t="s">
        <v>190</v>
      </c>
      <c r="C61" s="404" t="s">
        <v>74</v>
      </c>
      <c r="D61" s="404">
        <v>1</v>
      </c>
      <c r="E61" s="405">
        <v>8.32</v>
      </c>
      <c r="F61" s="358">
        <f t="shared" si="2"/>
        <v>2.7751834556370915E-3</v>
      </c>
      <c r="G61" s="418">
        <v>1142946.19</v>
      </c>
      <c r="H61" s="406">
        <v>45329</v>
      </c>
      <c r="I61" s="47" t="s">
        <v>294</v>
      </c>
      <c r="J61" s="325"/>
    </row>
    <row r="62" spans="1:10" s="353" customFormat="1">
      <c r="A62" s="403" t="s">
        <v>376</v>
      </c>
      <c r="B62" s="404" t="s">
        <v>190</v>
      </c>
      <c r="C62" s="404" t="s">
        <v>74</v>
      </c>
      <c r="D62" s="404">
        <v>1</v>
      </c>
      <c r="E62" s="405">
        <v>5.42</v>
      </c>
      <c r="F62" s="358">
        <f t="shared" si="2"/>
        <v>1.8078719146097399E-3</v>
      </c>
      <c r="G62" s="418">
        <v>67300.23</v>
      </c>
      <c r="H62" s="406">
        <v>44445</v>
      </c>
      <c r="I62" s="47" t="s">
        <v>294</v>
      </c>
      <c r="J62" s="325"/>
    </row>
    <row r="63" spans="1:10" s="353" customFormat="1">
      <c r="A63" s="403" t="s">
        <v>377</v>
      </c>
      <c r="B63" s="404" t="s">
        <v>190</v>
      </c>
      <c r="C63" s="404" t="s">
        <v>74</v>
      </c>
      <c r="D63" s="404">
        <v>1</v>
      </c>
      <c r="E63" s="405">
        <v>0.96</v>
      </c>
      <c r="F63" s="358">
        <f t="shared" si="2"/>
        <v>3.2021347565043361E-4</v>
      </c>
      <c r="G63" s="418">
        <v>19691.650000000001</v>
      </c>
      <c r="H63" s="406">
        <v>44518</v>
      </c>
      <c r="I63" s="47" t="s">
        <v>294</v>
      </c>
      <c r="J63" s="325"/>
    </row>
    <row r="64" spans="1:10" s="353" customFormat="1">
      <c r="A64" s="403" t="s">
        <v>378</v>
      </c>
      <c r="B64" s="404" t="s">
        <v>190</v>
      </c>
      <c r="C64" s="404" t="s">
        <v>74</v>
      </c>
      <c r="D64" s="404">
        <v>1</v>
      </c>
      <c r="E64" s="405">
        <v>0.8</v>
      </c>
      <c r="F64" s="358">
        <f t="shared" si="2"/>
        <v>2.6684456304202801E-4</v>
      </c>
      <c r="G64" s="418">
        <v>7650.29</v>
      </c>
      <c r="H64" s="406">
        <v>44950</v>
      </c>
      <c r="I64" s="47" t="s">
        <v>294</v>
      </c>
      <c r="J64" s="325"/>
    </row>
    <row r="65" spans="1:10" s="353" customFormat="1">
      <c r="A65" s="403" t="s">
        <v>379</v>
      </c>
      <c r="B65" s="404" t="s">
        <v>190</v>
      </c>
      <c r="C65" s="404" t="s">
        <v>74</v>
      </c>
      <c r="D65" s="404">
        <v>1</v>
      </c>
      <c r="E65" s="405">
        <v>0.24</v>
      </c>
      <c r="F65" s="358">
        <f t="shared" si="2"/>
        <v>8.0053368912608402E-5</v>
      </c>
      <c r="G65" s="418">
        <v>2219.9899999999998</v>
      </c>
      <c r="H65" s="406">
        <v>45458</v>
      </c>
      <c r="I65" s="47" t="s">
        <v>294</v>
      </c>
      <c r="J65" s="325"/>
    </row>
    <row r="66" spans="1:10" s="353" customFormat="1">
      <c r="A66" s="403" t="s">
        <v>380</v>
      </c>
      <c r="B66" s="404" t="s">
        <v>190</v>
      </c>
      <c r="C66" s="404" t="s">
        <v>74</v>
      </c>
      <c r="D66" s="404">
        <v>1</v>
      </c>
      <c r="E66" s="405">
        <v>0.24</v>
      </c>
      <c r="F66" s="358">
        <f t="shared" si="2"/>
        <v>8.0053368912608402E-5</v>
      </c>
      <c r="G66" s="418">
        <v>14258.24</v>
      </c>
      <c r="H66" s="406">
        <v>45108</v>
      </c>
      <c r="I66" s="47" t="s">
        <v>294</v>
      </c>
      <c r="J66" s="325"/>
    </row>
    <row r="67" spans="1:10" s="353" customFormat="1">
      <c r="A67" s="403" t="s">
        <v>381</v>
      </c>
      <c r="B67" s="404" t="s">
        <v>190</v>
      </c>
      <c r="C67" s="404" t="s">
        <v>74</v>
      </c>
      <c r="D67" s="404">
        <v>1</v>
      </c>
      <c r="E67" s="405">
        <v>12.68</v>
      </c>
      <c r="F67" s="358">
        <f t="shared" si="2"/>
        <v>4.2294863242161437E-3</v>
      </c>
      <c r="G67" s="418">
        <v>278505.34000000003</v>
      </c>
      <c r="H67" s="406">
        <v>45383</v>
      </c>
      <c r="I67" s="47" t="s">
        <v>294</v>
      </c>
      <c r="J67" s="325"/>
    </row>
    <row r="68" spans="1:10">
      <c r="A68" s="403" t="s">
        <v>382</v>
      </c>
      <c r="B68" s="404" t="s">
        <v>79</v>
      </c>
      <c r="C68" s="404" t="s">
        <v>74</v>
      </c>
      <c r="D68" s="404">
        <v>1</v>
      </c>
      <c r="E68" s="405">
        <v>34.61</v>
      </c>
      <c r="F68" s="358">
        <f t="shared" si="2"/>
        <v>1.1544362908605737E-2</v>
      </c>
      <c r="G68" s="418">
        <v>1936678.91</v>
      </c>
      <c r="H68" s="406">
        <v>44515</v>
      </c>
      <c r="I68" s="47" t="s">
        <v>294</v>
      </c>
      <c r="J68" s="325"/>
    </row>
    <row r="69" spans="1:10">
      <c r="A69" s="403" t="s">
        <v>383</v>
      </c>
      <c r="B69" s="404" t="s">
        <v>79</v>
      </c>
      <c r="C69" s="404" t="s">
        <v>74</v>
      </c>
      <c r="D69" s="404">
        <v>1</v>
      </c>
      <c r="E69" s="405">
        <v>32.65</v>
      </c>
      <c r="F69" s="358">
        <f t="shared" si="2"/>
        <v>1.0890593729152768E-2</v>
      </c>
      <c r="G69" s="418">
        <v>1827002.78</v>
      </c>
      <c r="H69" s="406">
        <v>45170</v>
      </c>
      <c r="I69" s="47" t="s">
        <v>294</v>
      </c>
      <c r="J69" s="325"/>
    </row>
    <row r="70" spans="1:10">
      <c r="A70" s="403" t="s">
        <v>384</v>
      </c>
      <c r="B70" s="404" t="s">
        <v>79</v>
      </c>
      <c r="C70" s="404" t="s">
        <v>74</v>
      </c>
      <c r="D70" s="404">
        <v>1</v>
      </c>
      <c r="E70" s="405">
        <v>33.32</v>
      </c>
      <c r="F70" s="358">
        <f t="shared" si="2"/>
        <v>1.1114076050700467E-2</v>
      </c>
      <c r="G70" s="418">
        <v>2860011.66</v>
      </c>
      <c r="H70" s="406">
        <v>45118</v>
      </c>
      <c r="I70" s="47" t="s">
        <v>294</v>
      </c>
      <c r="J70" s="325"/>
    </row>
    <row r="71" spans="1:10">
      <c r="A71" s="403" t="s">
        <v>385</v>
      </c>
      <c r="B71" s="404" t="s">
        <v>79</v>
      </c>
      <c r="C71" s="404" t="s">
        <v>74</v>
      </c>
      <c r="D71" s="404">
        <v>1</v>
      </c>
      <c r="E71" s="405">
        <v>13.7</v>
      </c>
      <c r="F71" s="358">
        <f t="shared" si="2"/>
        <v>4.5697131420947296E-3</v>
      </c>
      <c r="G71" s="418">
        <v>1239023.1299999999</v>
      </c>
      <c r="H71" s="406">
        <v>44575</v>
      </c>
      <c r="I71" s="47" t="s">
        <v>294</v>
      </c>
      <c r="J71" s="325"/>
    </row>
    <row r="72" spans="1:10">
      <c r="A72" s="403" t="s">
        <v>386</v>
      </c>
      <c r="B72" s="404" t="s">
        <v>79</v>
      </c>
      <c r="C72" s="404" t="s">
        <v>74</v>
      </c>
      <c r="D72" s="404">
        <v>1</v>
      </c>
      <c r="E72" s="405">
        <v>19.850000000000001</v>
      </c>
      <c r="F72" s="358">
        <f t="shared" si="2"/>
        <v>6.6210807204803209E-3</v>
      </c>
      <c r="G72" s="418">
        <v>407165.8</v>
      </c>
      <c r="H72" s="406">
        <v>44518</v>
      </c>
      <c r="I72" s="47" t="s">
        <v>294</v>
      </c>
      <c r="J72" s="325"/>
    </row>
    <row r="73" spans="1:10">
      <c r="A73" s="403" t="s">
        <v>387</v>
      </c>
      <c r="B73" s="404" t="s">
        <v>79</v>
      </c>
      <c r="C73" s="404" t="s">
        <v>74</v>
      </c>
      <c r="D73" s="404">
        <v>1</v>
      </c>
      <c r="E73" s="405">
        <v>29.81</v>
      </c>
      <c r="F73" s="358">
        <f t="shared" si="2"/>
        <v>9.9432955303535679E-3</v>
      </c>
      <c r="G73" s="418">
        <v>221960</v>
      </c>
      <c r="H73" s="406">
        <v>44747</v>
      </c>
      <c r="I73" s="47" t="s">
        <v>294</v>
      </c>
      <c r="J73" s="325"/>
    </row>
    <row r="74" spans="1:10">
      <c r="A74" s="403" t="s">
        <v>388</v>
      </c>
      <c r="B74" s="404" t="s">
        <v>79</v>
      </c>
      <c r="C74" s="404" t="s">
        <v>74</v>
      </c>
      <c r="D74" s="404">
        <v>1</v>
      </c>
      <c r="E74" s="405">
        <v>235.37</v>
      </c>
      <c r="F74" s="358">
        <f t="shared" si="2"/>
        <v>7.8509006004002665E-2</v>
      </c>
      <c r="G74" s="418">
        <v>643414.42000000004</v>
      </c>
      <c r="H74" s="406">
        <v>45349</v>
      </c>
      <c r="I74" s="47" t="s">
        <v>294</v>
      </c>
      <c r="J74" s="325"/>
    </row>
    <row r="75" spans="1:10">
      <c r="A75" s="403" t="s">
        <v>389</v>
      </c>
      <c r="B75" s="404" t="s">
        <v>79</v>
      </c>
      <c r="C75" s="404" t="s">
        <v>74</v>
      </c>
      <c r="D75" s="404">
        <v>1</v>
      </c>
      <c r="E75" s="405">
        <v>116.15</v>
      </c>
      <c r="F75" s="358">
        <f t="shared" si="2"/>
        <v>3.8742494996664448E-2</v>
      </c>
      <c r="G75" s="418">
        <v>364225</v>
      </c>
      <c r="H75" s="406">
        <v>44926</v>
      </c>
      <c r="I75" s="47" t="s">
        <v>294</v>
      </c>
      <c r="J75" s="325"/>
    </row>
    <row r="76" spans="1:10">
      <c r="A76" s="403" t="s">
        <v>390</v>
      </c>
      <c r="B76" s="404" t="s">
        <v>79</v>
      </c>
      <c r="C76" s="404" t="s">
        <v>74</v>
      </c>
      <c r="D76" s="404">
        <v>1</v>
      </c>
      <c r="E76" s="405">
        <v>30.84</v>
      </c>
      <c r="F76" s="358">
        <f t="shared" si="2"/>
        <v>1.028685790527018E-2</v>
      </c>
      <c r="G76" s="418">
        <v>294918.71000000002</v>
      </c>
      <c r="H76" s="406">
        <v>44950</v>
      </c>
      <c r="I76" s="47" t="s">
        <v>294</v>
      </c>
      <c r="J76" s="325"/>
    </row>
    <row r="77" spans="1:10">
      <c r="A77" s="403" t="s">
        <v>391</v>
      </c>
      <c r="B77" s="404" t="s">
        <v>79</v>
      </c>
      <c r="C77" s="404" t="s">
        <v>74</v>
      </c>
      <c r="D77" s="404">
        <v>1</v>
      </c>
      <c r="E77" s="405">
        <v>5.3</v>
      </c>
      <c r="F77" s="358">
        <f t="shared" si="2"/>
        <v>1.7678452301534355E-3</v>
      </c>
      <c r="G77" s="418">
        <v>289382.90999999997</v>
      </c>
      <c r="H77" s="406">
        <v>45051</v>
      </c>
      <c r="I77" s="47" t="s">
        <v>294</v>
      </c>
      <c r="J77" s="325"/>
    </row>
    <row r="78" spans="1:10">
      <c r="A78" s="403" t="s">
        <v>392</v>
      </c>
      <c r="B78" s="404" t="s">
        <v>79</v>
      </c>
      <c r="C78" s="404" t="s">
        <v>74</v>
      </c>
      <c r="D78" s="404">
        <v>1</v>
      </c>
      <c r="E78" s="405">
        <v>138.29</v>
      </c>
      <c r="F78" s="358">
        <f t="shared" si="2"/>
        <v>4.6127418278852562E-2</v>
      </c>
      <c r="G78" s="418">
        <v>1642000</v>
      </c>
      <c r="H78" s="406">
        <v>45049</v>
      </c>
      <c r="I78" s="47" t="s">
        <v>294</v>
      </c>
      <c r="J78" s="325"/>
    </row>
    <row r="79" spans="1:10">
      <c r="A79" s="403" t="s">
        <v>393</v>
      </c>
      <c r="B79" s="404" t="s">
        <v>79</v>
      </c>
      <c r="C79" s="404" t="s">
        <v>74</v>
      </c>
      <c r="D79" s="404">
        <v>1</v>
      </c>
      <c r="E79" s="405">
        <v>136.61000000000001</v>
      </c>
      <c r="F79" s="358">
        <f t="shared" si="2"/>
        <v>4.5567044696464311E-2</v>
      </c>
      <c r="G79" s="418">
        <v>1263637.78</v>
      </c>
      <c r="H79" s="406">
        <v>45458</v>
      </c>
      <c r="I79" s="47" t="s">
        <v>294</v>
      </c>
      <c r="J79" s="325"/>
    </row>
    <row r="80" spans="1:10" ht="15.75" thickBot="1">
      <c r="A80" s="407" t="s">
        <v>394</v>
      </c>
      <c r="B80" s="408" t="s">
        <v>198</v>
      </c>
      <c r="C80" s="408" t="s">
        <v>82</v>
      </c>
      <c r="D80" s="408">
        <v>1</v>
      </c>
      <c r="E80" s="409">
        <v>1.42</v>
      </c>
      <c r="F80" s="393">
        <f t="shared" si="2"/>
        <v>4.7364909939959969E-4</v>
      </c>
      <c r="G80" s="419">
        <v>580978.23</v>
      </c>
      <c r="H80" s="410">
        <v>45419</v>
      </c>
      <c r="I80" s="163" t="s">
        <v>294</v>
      </c>
      <c r="J80" s="402"/>
    </row>
    <row r="81" spans="1:10" ht="15.75" customHeight="1" thickBot="1">
      <c r="A81" s="381" t="s">
        <v>224</v>
      </c>
      <c r="B81" s="382"/>
      <c r="C81" s="382"/>
      <c r="D81" s="383">
        <f>SUM(D28:D80)</f>
        <v>53</v>
      </c>
      <c r="E81" s="383">
        <f>SUM(E28:E80)</f>
        <v>1549.5100000000002</v>
      </c>
      <c r="F81" s="384">
        <f t="shared" ref="F81" si="3">E81/$E$23</f>
        <v>0.5168478985990661</v>
      </c>
      <c r="G81" s="385">
        <f>SUM(G28:G80)</f>
        <v>37584219.409999989</v>
      </c>
      <c r="H81" s="386"/>
      <c r="I81" s="387"/>
      <c r="J81" s="388"/>
    </row>
    <row r="82" spans="1:10" ht="17.25">
      <c r="A82" s="103" t="s">
        <v>244</v>
      </c>
      <c r="B82" s="104"/>
      <c r="C82" s="105"/>
      <c r="D82" s="105"/>
      <c r="E82" s="105"/>
      <c r="F82" s="105"/>
      <c r="G82" s="107"/>
      <c r="H82" s="106"/>
      <c r="I82" s="339"/>
      <c r="J82" s="328"/>
    </row>
    <row r="83" spans="1:10">
      <c r="A83" s="215" t="s">
        <v>395</v>
      </c>
      <c r="B83" s="49" t="s">
        <v>123</v>
      </c>
      <c r="C83" s="50" t="s">
        <v>74</v>
      </c>
      <c r="D83" s="166">
        <v>1</v>
      </c>
      <c r="E83" s="166">
        <v>39.6</v>
      </c>
      <c r="F83" s="358">
        <f t="shared" ref="F83:F99" si="4">E83/$E$23</f>
        <v>1.3208805870580388E-2</v>
      </c>
      <c r="G83" s="169">
        <v>0</v>
      </c>
      <c r="H83" s="356">
        <v>44743</v>
      </c>
      <c r="I83" s="332" t="s">
        <v>294</v>
      </c>
      <c r="J83" s="325" t="s">
        <v>412</v>
      </c>
    </row>
    <row r="84" spans="1:10" s="353" customFormat="1">
      <c r="A84" s="218" t="s">
        <v>396</v>
      </c>
      <c r="B84" s="81" t="s">
        <v>78</v>
      </c>
      <c r="C84" s="50" t="s">
        <v>83</v>
      </c>
      <c r="D84" s="167">
        <v>1</v>
      </c>
      <c r="E84" s="166">
        <v>0.41</v>
      </c>
      <c r="F84" s="358">
        <f t="shared" si="4"/>
        <v>1.3675783855903936E-4</v>
      </c>
      <c r="G84" s="169">
        <v>0</v>
      </c>
      <c r="H84" s="356">
        <v>45443</v>
      </c>
      <c r="I84" s="332" t="s">
        <v>294</v>
      </c>
      <c r="J84" s="325" t="s">
        <v>420</v>
      </c>
    </row>
    <row r="85" spans="1:10" s="353" customFormat="1" ht="30">
      <c r="A85" s="218" t="s">
        <v>397</v>
      </c>
      <c r="B85" s="81" t="s">
        <v>93</v>
      </c>
      <c r="C85" s="50" t="s">
        <v>74</v>
      </c>
      <c r="D85" s="167"/>
      <c r="E85" s="166">
        <v>50</v>
      </c>
      <c r="F85" s="358">
        <f t="shared" si="4"/>
        <v>1.6677785190126752E-2</v>
      </c>
      <c r="G85" s="169">
        <v>574641</v>
      </c>
      <c r="H85" s="356">
        <v>44742</v>
      </c>
      <c r="I85" s="332" t="s">
        <v>294</v>
      </c>
      <c r="J85" s="326" t="s">
        <v>421</v>
      </c>
    </row>
    <row r="86" spans="1:10" s="353" customFormat="1" ht="30">
      <c r="A86" s="218" t="s">
        <v>398</v>
      </c>
      <c r="B86" s="81" t="s">
        <v>93</v>
      </c>
      <c r="C86" s="50" t="s">
        <v>74</v>
      </c>
      <c r="D86" s="167"/>
      <c r="E86" s="166">
        <v>49.91</v>
      </c>
      <c r="F86" s="358">
        <f t="shared" si="4"/>
        <v>1.6647765176784523E-2</v>
      </c>
      <c r="G86" s="169">
        <v>565820</v>
      </c>
      <c r="H86" s="356">
        <v>45107</v>
      </c>
      <c r="I86" s="332" t="s">
        <v>294</v>
      </c>
      <c r="J86" s="326" t="s">
        <v>421</v>
      </c>
    </row>
    <row r="87" spans="1:10" s="353" customFormat="1" ht="30">
      <c r="A87" s="218" t="s">
        <v>399</v>
      </c>
      <c r="B87" s="81" t="s">
        <v>93</v>
      </c>
      <c r="C87" s="50" t="s">
        <v>74</v>
      </c>
      <c r="D87" s="167"/>
      <c r="E87" s="166">
        <v>45.38</v>
      </c>
      <c r="F87" s="358">
        <f t="shared" si="4"/>
        <v>1.5136757838559041E-2</v>
      </c>
      <c r="G87" s="169">
        <v>528014</v>
      </c>
      <c r="H87" s="356">
        <v>45473</v>
      </c>
      <c r="I87" s="332" t="s">
        <v>294</v>
      </c>
      <c r="J87" s="326" t="s">
        <v>421</v>
      </c>
    </row>
    <row r="88" spans="1:10" s="353" customFormat="1" ht="30">
      <c r="A88" s="218" t="s">
        <v>400</v>
      </c>
      <c r="B88" s="81" t="s">
        <v>95</v>
      </c>
      <c r="C88" s="50" t="s">
        <v>74</v>
      </c>
      <c r="D88" s="167"/>
      <c r="E88" s="166">
        <v>35.520000000000003</v>
      </c>
      <c r="F88" s="358">
        <f t="shared" si="4"/>
        <v>1.1847898599066046E-2</v>
      </c>
      <c r="G88" s="169">
        <v>0</v>
      </c>
      <c r="H88" s="356">
        <v>44742</v>
      </c>
      <c r="I88" s="332" t="s">
        <v>294</v>
      </c>
      <c r="J88" s="326" t="s">
        <v>422</v>
      </c>
    </row>
    <row r="89" spans="1:10" s="353" customFormat="1" ht="30">
      <c r="A89" s="218" t="s">
        <v>401</v>
      </c>
      <c r="B89" s="81" t="s">
        <v>95</v>
      </c>
      <c r="C89" s="50" t="s">
        <v>74</v>
      </c>
      <c r="D89" s="167"/>
      <c r="E89" s="166">
        <v>25.44</v>
      </c>
      <c r="F89" s="358">
        <f t="shared" si="4"/>
        <v>8.4856571047364909E-3</v>
      </c>
      <c r="G89" s="169">
        <v>0</v>
      </c>
      <c r="H89" s="356">
        <v>45107</v>
      </c>
      <c r="I89" s="332" t="s">
        <v>294</v>
      </c>
      <c r="J89" s="326" t="s">
        <v>422</v>
      </c>
    </row>
    <row r="90" spans="1:10" s="353" customFormat="1" ht="30">
      <c r="A90" s="218" t="s">
        <v>402</v>
      </c>
      <c r="B90" s="81" t="s">
        <v>95</v>
      </c>
      <c r="C90" s="50" t="s">
        <v>74</v>
      </c>
      <c r="D90" s="167"/>
      <c r="E90" s="166">
        <v>21.92</v>
      </c>
      <c r="F90" s="358">
        <f t="shared" si="4"/>
        <v>7.3115410273515685E-3</v>
      </c>
      <c r="G90" s="169">
        <v>0</v>
      </c>
      <c r="H90" s="356">
        <v>45473</v>
      </c>
      <c r="I90" s="332" t="s">
        <v>294</v>
      </c>
      <c r="J90" s="326" t="s">
        <v>422</v>
      </c>
    </row>
    <row r="91" spans="1:10" s="353" customFormat="1">
      <c r="A91" s="218" t="s">
        <v>403</v>
      </c>
      <c r="B91" s="81" t="s">
        <v>90</v>
      </c>
      <c r="C91" s="50" t="s">
        <v>74</v>
      </c>
      <c r="D91" s="167"/>
      <c r="E91" s="166">
        <v>11.06</v>
      </c>
      <c r="F91" s="358">
        <f t="shared" si="4"/>
        <v>3.6891260840560373E-3</v>
      </c>
      <c r="G91" s="169">
        <v>0</v>
      </c>
      <c r="H91" s="356">
        <v>44411</v>
      </c>
      <c r="I91" s="332" t="s">
        <v>294</v>
      </c>
      <c r="J91" s="326" t="s">
        <v>412</v>
      </c>
    </row>
    <row r="92" spans="1:10" s="353" customFormat="1">
      <c r="A92" s="218" t="s">
        <v>404</v>
      </c>
      <c r="B92" s="81" t="s">
        <v>90</v>
      </c>
      <c r="C92" s="50" t="s">
        <v>74</v>
      </c>
      <c r="D92" s="167"/>
      <c r="E92" s="166">
        <v>42.4</v>
      </c>
      <c r="F92" s="358">
        <f t="shared" si="4"/>
        <v>1.4142761841227484E-2</v>
      </c>
      <c r="G92" s="169">
        <v>0</v>
      </c>
      <c r="H92" s="356">
        <v>45044</v>
      </c>
      <c r="I92" s="332" t="s">
        <v>294</v>
      </c>
      <c r="J92" s="326" t="s">
        <v>413</v>
      </c>
    </row>
    <row r="93" spans="1:10" s="353" customFormat="1">
      <c r="A93" s="218" t="s">
        <v>405</v>
      </c>
      <c r="B93" s="81" t="s">
        <v>90</v>
      </c>
      <c r="C93" s="50" t="s">
        <v>74</v>
      </c>
      <c r="D93" s="167"/>
      <c r="E93" s="166">
        <v>14.33</v>
      </c>
      <c r="F93" s="358">
        <f t="shared" si="4"/>
        <v>4.7798532354903266E-3</v>
      </c>
      <c r="G93" s="169">
        <v>0</v>
      </c>
      <c r="H93" s="356">
        <v>44956</v>
      </c>
      <c r="I93" s="332" t="s">
        <v>294</v>
      </c>
      <c r="J93" s="326" t="s">
        <v>414</v>
      </c>
    </row>
    <row r="94" spans="1:10" s="353" customFormat="1">
      <c r="A94" s="218" t="s">
        <v>406</v>
      </c>
      <c r="B94" s="81" t="s">
        <v>90</v>
      </c>
      <c r="C94" s="50" t="s">
        <v>74</v>
      </c>
      <c r="D94" s="167"/>
      <c r="E94" s="166">
        <v>7</v>
      </c>
      <c r="F94" s="358">
        <f t="shared" si="4"/>
        <v>2.3348899266177454E-3</v>
      </c>
      <c r="G94" s="169">
        <v>0</v>
      </c>
      <c r="H94" s="356">
        <v>45194</v>
      </c>
      <c r="I94" s="332" t="s">
        <v>294</v>
      </c>
      <c r="J94" s="326" t="s">
        <v>415</v>
      </c>
    </row>
    <row r="95" spans="1:10" s="353" customFormat="1">
      <c r="A95" s="218" t="s">
        <v>407</v>
      </c>
      <c r="B95" s="81" t="s">
        <v>90</v>
      </c>
      <c r="C95" s="50" t="s">
        <v>74</v>
      </c>
      <c r="D95" s="167"/>
      <c r="E95" s="166">
        <v>13.5</v>
      </c>
      <c r="F95" s="358">
        <f t="shared" si="4"/>
        <v>4.5030020013342225E-3</v>
      </c>
      <c r="G95" s="169">
        <v>0</v>
      </c>
      <c r="H95" s="356">
        <v>44841</v>
      </c>
      <c r="I95" s="332" t="s">
        <v>294</v>
      </c>
      <c r="J95" s="326" t="s">
        <v>417</v>
      </c>
    </row>
    <row r="96" spans="1:10" s="353" customFormat="1">
      <c r="A96" s="218" t="s">
        <v>408</v>
      </c>
      <c r="B96" s="81" t="s">
        <v>90</v>
      </c>
      <c r="C96" s="50" t="s">
        <v>74</v>
      </c>
      <c r="D96" s="167"/>
      <c r="E96" s="166">
        <v>0.54</v>
      </c>
      <c r="F96" s="358">
        <f t="shared" si="4"/>
        <v>1.8012008005336891E-4</v>
      </c>
      <c r="G96" s="169">
        <v>0</v>
      </c>
      <c r="H96" s="356">
        <v>44764</v>
      </c>
      <c r="I96" s="332" t="s">
        <v>294</v>
      </c>
      <c r="J96" s="326" t="s">
        <v>417</v>
      </c>
    </row>
    <row r="97" spans="1:10" s="353" customFormat="1">
      <c r="A97" s="218" t="s">
        <v>409</v>
      </c>
      <c r="B97" s="81" t="s">
        <v>190</v>
      </c>
      <c r="C97" s="50" t="s">
        <v>74</v>
      </c>
      <c r="D97" s="167"/>
      <c r="E97" s="166">
        <v>0.7</v>
      </c>
      <c r="F97" s="358">
        <f t="shared" si="4"/>
        <v>2.3348899266177451E-4</v>
      </c>
      <c r="G97" s="169">
        <v>0</v>
      </c>
      <c r="H97" s="356">
        <v>44411</v>
      </c>
      <c r="I97" s="332" t="s">
        <v>294</v>
      </c>
      <c r="J97" s="326" t="s">
        <v>412</v>
      </c>
    </row>
    <row r="98" spans="1:10" s="353" customFormat="1">
      <c r="A98" s="218" t="s">
        <v>410</v>
      </c>
      <c r="B98" s="81" t="s">
        <v>190</v>
      </c>
      <c r="C98" s="50" t="s">
        <v>74</v>
      </c>
      <c r="D98" s="167"/>
      <c r="E98" s="166">
        <v>0.66</v>
      </c>
      <c r="F98" s="358">
        <f t="shared" si="4"/>
        <v>2.2014676450967313E-4</v>
      </c>
      <c r="G98" s="169">
        <v>0</v>
      </c>
      <c r="H98" s="356">
        <v>44411</v>
      </c>
      <c r="I98" s="332" t="s">
        <v>294</v>
      </c>
      <c r="J98" s="326" t="s">
        <v>412</v>
      </c>
    </row>
    <row r="99" spans="1:10" ht="15.75" thickBot="1">
      <c r="A99" s="218" t="s">
        <v>411</v>
      </c>
      <c r="B99" s="81" t="s">
        <v>79</v>
      </c>
      <c r="C99" s="50" t="s">
        <v>74</v>
      </c>
      <c r="D99" s="167"/>
      <c r="E99" s="166">
        <v>26.35</v>
      </c>
      <c r="F99" s="358">
        <f t="shared" si="4"/>
        <v>8.7891927951967985E-3</v>
      </c>
      <c r="G99" s="170">
        <v>0</v>
      </c>
      <c r="H99" s="357">
        <v>45458</v>
      </c>
      <c r="I99" s="333" t="s">
        <v>294</v>
      </c>
      <c r="J99" s="326" t="s">
        <v>416</v>
      </c>
    </row>
    <row r="100" spans="1:10" ht="15.75" thickBot="1">
      <c r="A100" s="227" t="s">
        <v>225</v>
      </c>
      <c r="B100" s="228"/>
      <c r="C100" s="228"/>
      <c r="D100" s="109">
        <f>SUM(D83:D99)</f>
        <v>2</v>
      </c>
      <c r="E100" s="109">
        <f>SUM(E83:E99)</f>
        <v>384.72</v>
      </c>
      <c r="F100" s="151">
        <f>E100/$E$23</f>
        <v>0.12832555036691129</v>
      </c>
      <c r="G100" s="102">
        <f>SUM(G83:G99)</f>
        <v>1668475</v>
      </c>
      <c r="H100" s="229"/>
      <c r="I100" s="340"/>
      <c r="J100" s="230"/>
    </row>
    <row r="101" spans="1:10" ht="31.5" thickTop="1" thickBot="1">
      <c r="A101" s="150" t="s">
        <v>236</v>
      </c>
      <c r="B101" s="231"/>
      <c r="C101" s="231"/>
      <c r="D101" s="148">
        <f>D26+D81+D100</f>
        <v>55</v>
      </c>
      <c r="E101" s="148">
        <f>E26+E81+E100</f>
        <v>1934.2300000000002</v>
      </c>
      <c r="F101" s="152">
        <f>E101/$E$23</f>
        <v>0.64517344896597739</v>
      </c>
      <c r="G101" s="110">
        <f>G26+G81+G100</f>
        <v>39252694.409999989</v>
      </c>
      <c r="H101" s="231"/>
      <c r="I101" s="341"/>
      <c r="J101" s="232"/>
    </row>
    <row r="102" spans="1:10" ht="15.75" thickTop="1"/>
    <row r="103" spans="1:10">
      <c r="A103" s="10"/>
    </row>
    <row r="104" spans="1:10">
      <c r="A104" s="2" t="s">
        <v>27</v>
      </c>
    </row>
    <row r="105" spans="1:10">
      <c r="A105" t="s">
        <v>274</v>
      </c>
    </row>
    <row r="106" spans="1:10">
      <c r="A106" s="234" t="s">
        <v>233</v>
      </c>
    </row>
    <row r="107" spans="1:10">
      <c r="A107" t="s">
        <v>67</v>
      </c>
    </row>
    <row r="108" spans="1:10">
      <c r="A108" t="s">
        <v>234</v>
      </c>
    </row>
    <row r="109" spans="1:10">
      <c r="A109" s="234" t="s">
        <v>235</v>
      </c>
      <c r="J109" s="114" t="s">
        <v>273</v>
      </c>
    </row>
  </sheetData>
  <dataValidations count="4">
    <dataValidation type="list" allowBlank="1" showInputMessage="1" showErrorMessage="1" sqref="C17 C20 C83:C99" xr:uid="{00000000-0002-0000-0100-000000000000}">
      <formula1>"A,E,S"</formula1>
    </dataValidation>
    <dataValidation type="list" allowBlank="1" showInputMessage="1" showErrorMessage="1" sqref="P6:P11" xr:uid="{00000000-0002-0000-0100-000001000000}">
      <formula1>"COMPLETE,UNDER CONST,PLANNING,PROPOSED"</formula1>
    </dataValidation>
    <dataValidation type="list" allowBlank="1" showInputMessage="1" showErrorMessage="1" sqref="I6:I14 I20 I17 I28:I80 I25 I83:I99" xr:uid="{00000000-0002-0000-0100-000002000000}">
      <formula1>"Complete"</formula1>
    </dataValidation>
    <dataValidation type="list" allowBlank="1" showInputMessage="1" showErrorMessage="1" error="Operational program must be an alternative practice." prompt="Operational program must be an alternative practice." sqref="C25 C6:C14" xr:uid="{00000000-0002-0000-0100-000003000000}">
      <formula1>"A"</formula1>
    </dataValidation>
  </dataValidations>
  <pageMargins left="0.25" right="0.25" top="0.75" bottom="0.75" header="0.3" footer="0.3"/>
  <pageSetup paperSize="5" scale="71" fitToHeight="0" orientation="landscape" r:id="rId1"/>
  <rowBreaks count="4" manualBreakCount="4">
    <brk id="15" max="9" man="1"/>
    <brk id="22" max="9" man="1"/>
    <brk id="26" max="9" man="1"/>
    <brk id="81"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95"/>
  <sheetViews>
    <sheetView zoomScaleNormal="100" zoomScalePageLayoutView="115" workbookViewId="0">
      <selection activeCell="C30" sqref="C30"/>
    </sheetView>
  </sheetViews>
  <sheetFormatPr defaultColWidth="8.7109375" defaultRowHeight="15"/>
  <cols>
    <col min="1" max="1" width="31.28515625" customWidth="1"/>
    <col min="2" max="2" width="12.140625" customWidth="1"/>
    <col min="3" max="3" width="12.5703125" customWidth="1"/>
    <col min="4" max="4" width="11" customWidth="1"/>
    <col min="5" max="5" width="17.7109375" customWidth="1"/>
    <col min="6" max="6" width="19.42578125" customWidth="1"/>
    <col min="7" max="7" width="18.7109375" customWidth="1"/>
    <col min="8" max="8" width="11.28515625" bestFit="1" customWidth="1"/>
    <col min="9" max="12" width="10.7109375" bestFit="1" customWidth="1"/>
  </cols>
  <sheetData>
    <row r="1" spans="1:9" ht="37.15" customHeight="1">
      <c r="A1" s="262" t="s">
        <v>56</v>
      </c>
      <c r="B1" s="262"/>
      <c r="C1" s="262"/>
      <c r="D1" s="262"/>
      <c r="E1" s="262"/>
      <c r="F1" s="262"/>
      <c r="G1" s="262"/>
      <c r="H1" s="53"/>
      <c r="I1" s="53"/>
    </row>
    <row r="2" spans="1:9" ht="7.9" customHeight="1">
      <c r="B2" s="182"/>
      <c r="C2" s="182"/>
      <c r="D2" s="182"/>
      <c r="E2" s="182"/>
      <c r="F2" s="182"/>
      <c r="G2" s="182"/>
      <c r="H2" s="182"/>
      <c r="I2" s="182"/>
    </row>
    <row r="3" spans="1:9">
      <c r="B3" s="111" t="s">
        <v>281</v>
      </c>
      <c r="C3" s="122">
        <f>'MS4 Information'!B10</f>
        <v>199</v>
      </c>
      <c r="D3" s="132"/>
      <c r="E3" s="182"/>
      <c r="F3" s="182"/>
      <c r="G3" s="182"/>
      <c r="H3" s="182"/>
      <c r="I3" s="182"/>
    </row>
    <row r="4" spans="1:9">
      <c r="B4" s="113" t="s">
        <v>282</v>
      </c>
      <c r="C4" s="122">
        <f>'MS4 Information'!B11</f>
        <v>2998</v>
      </c>
      <c r="D4" s="132"/>
      <c r="E4" s="182"/>
      <c r="F4" s="182"/>
      <c r="G4" s="182"/>
      <c r="H4" s="182"/>
      <c r="I4" s="182"/>
    </row>
    <row r="5" spans="1:9" ht="8.4499999999999993" customHeight="1" thickBot="1">
      <c r="B5" s="111"/>
      <c r="C5" s="122"/>
      <c r="D5" s="5"/>
    </row>
    <row r="6" spans="1:9" ht="46.5" thickTop="1" thickBot="1">
      <c r="A6" s="278" t="s">
        <v>263</v>
      </c>
      <c r="B6" s="279" t="s">
        <v>0</v>
      </c>
      <c r="C6" s="279" t="s">
        <v>222</v>
      </c>
      <c r="D6" s="279" t="s">
        <v>73</v>
      </c>
      <c r="E6" s="279" t="s">
        <v>71</v>
      </c>
      <c r="F6" s="279" t="s">
        <v>72</v>
      </c>
      <c r="G6" s="280" t="s">
        <v>293</v>
      </c>
    </row>
    <row r="7" spans="1:9" ht="28.15" customHeight="1">
      <c r="A7" s="244" t="s">
        <v>221</v>
      </c>
      <c r="B7" s="245"/>
      <c r="C7" s="245"/>
      <c r="D7" s="245"/>
      <c r="E7" s="245"/>
      <c r="F7" s="245"/>
      <c r="G7" s="281"/>
    </row>
    <row r="8" spans="1:9" ht="17.25">
      <c r="A8" s="282" t="s">
        <v>228</v>
      </c>
      <c r="B8" s="77"/>
      <c r="C8" s="77"/>
      <c r="D8" s="77"/>
      <c r="E8" s="77"/>
      <c r="F8" s="77"/>
      <c r="G8" s="283"/>
    </row>
    <row r="9" spans="1:9" ht="14.25" customHeight="1">
      <c r="A9" s="215" t="s">
        <v>102</v>
      </c>
      <c r="B9" s="48" t="s">
        <v>74</v>
      </c>
      <c r="C9" s="360">
        <v>37.5</v>
      </c>
      <c r="D9" s="361">
        <f t="shared" ref="D9:D26" si="0">C9/$C$3</f>
        <v>0.18844221105527639</v>
      </c>
      <c r="E9" s="362">
        <v>309096</v>
      </c>
      <c r="F9" s="172" t="s">
        <v>418</v>
      </c>
      <c r="G9" s="284">
        <v>2025</v>
      </c>
    </row>
    <row r="10" spans="1:9" ht="14.25" customHeight="1">
      <c r="A10" s="215" t="s">
        <v>102</v>
      </c>
      <c r="B10" s="48" t="s">
        <v>74</v>
      </c>
      <c r="C10" s="360">
        <v>37.5</v>
      </c>
      <c r="D10" s="361">
        <f t="shared" si="0"/>
        <v>0.18844221105527639</v>
      </c>
      <c r="E10" s="362">
        <v>318369</v>
      </c>
      <c r="F10" s="172" t="s">
        <v>418</v>
      </c>
      <c r="G10" s="284">
        <v>2026</v>
      </c>
      <c r="H10" s="62"/>
    </row>
    <row r="11" spans="1:9" ht="14.25" customHeight="1">
      <c r="A11" s="215" t="s">
        <v>102</v>
      </c>
      <c r="B11" s="48" t="s">
        <v>74</v>
      </c>
      <c r="C11" s="360">
        <v>37.5</v>
      </c>
      <c r="D11" s="361">
        <f t="shared" si="0"/>
        <v>0.18844221105527639</v>
      </c>
      <c r="E11" s="362">
        <v>327920</v>
      </c>
      <c r="F11" s="172" t="s">
        <v>418</v>
      </c>
      <c r="G11" s="284">
        <v>2027</v>
      </c>
    </row>
    <row r="12" spans="1:9" s="353" customFormat="1" ht="14.25" customHeight="1">
      <c r="A12" s="215" t="s">
        <v>102</v>
      </c>
      <c r="B12" s="48" t="s">
        <v>74</v>
      </c>
      <c r="C12" s="360">
        <v>37.5</v>
      </c>
      <c r="D12" s="361">
        <f t="shared" ref="D12:D13" si="1">C12/$C$3</f>
        <v>0.18844221105527639</v>
      </c>
      <c r="E12" s="362">
        <v>337285.66666666698</v>
      </c>
      <c r="F12" s="172" t="s">
        <v>418</v>
      </c>
      <c r="G12" s="284">
        <v>2028</v>
      </c>
    </row>
    <row r="13" spans="1:9" s="353" customFormat="1" ht="14.25" customHeight="1">
      <c r="A13" s="215" t="s">
        <v>102</v>
      </c>
      <c r="B13" s="48" t="s">
        <v>74</v>
      </c>
      <c r="C13" s="360">
        <v>37.5</v>
      </c>
      <c r="D13" s="361">
        <f t="shared" si="1"/>
        <v>0.18844221105527639</v>
      </c>
      <c r="E13" s="362">
        <v>346697.66666666698</v>
      </c>
      <c r="F13" s="172" t="s">
        <v>418</v>
      </c>
      <c r="G13" s="284">
        <v>2029</v>
      </c>
    </row>
    <row r="14" spans="1:9" s="353" customFormat="1" ht="14.25" customHeight="1">
      <c r="A14" s="411" t="s">
        <v>97</v>
      </c>
      <c r="B14" s="365" t="s">
        <v>74</v>
      </c>
      <c r="C14" s="366">
        <v>124.3</v>
      </c>
      <c r="D14" s="367">
        <f t="shared" ref="D14:D23" si="2">C14/$C$3</f>
        <v>0.62462311557788941</v>
      </c>
      <c r="E14" s="368">
        <v>0</v>
      </c>
      <c r="F14" s="369" t="s">
        <v>418</v>
      </c>
      <c r="G14" s="412">
        <v>2025</v>
      </c>
    </row>
    <row r="15" spans="1:9" s="353" customFormat="1" ht="14.25" customHeight="1">
      <c r="A15" s="413" t="s">
        <v>97</v>
      </c>
      <c r="B15" s="359" t="s">
        <v>74</v>
      </c>
      <c r="C15" s="363">
        <v>124.3</v>
      </c>
      <c r="D15" s="361">
        <f t="shared" si="2"/>
        <v>0.62462311557788941</v>
      </c>
      <c r="E15" s="364">
        <v>0</v>
      </c>
      <c r="F15" s="172" t="s">
        <v>418</v>
      </c>
      <c r="G15" s="414">
        <v>2026</v>
      </c>
    </row>
    <row r="16" spans="1:9" s="353" customFormat="1" ht="14.25" customHeight="1">
      <c r="A16" s="413" t="s">
        <v>97</v>
      </c>
      <c r="B16" s="359" t="s">
        <v>74</v>
      </c>
      <c r="C16" s="363">
        <v>124.3</v>
      </c>
      <c r="D16" s="361">
        <f t="shared" si="2"/>
        <v>0.62462311557788941</v>
      </c>
      <c r="E16" s="415">
        <v>0</v>
      </c>
      <c r="F16" s="172" t="s">
        <v>418</v>
      </c>
      <c r="G16" s="414">
        <v>2027</v>
      </c>
    </row>
    <row r="17" spans="1:9" ht="14.25" customHeight="1">
      <c r="A17" s="411" t="s">
        <v>97</v>
      </c>
      <c r="B17" s="365" t="s">
        <v>74</v>
      </c>
      <c r="C17" s="366">
        <v>124.3</v>
      </c>
      <c r="D17" s="367">
        <f t="shared" si="2"/>
        <v>0.62462311557788941</v>
      </c>
      <c r="E17" s="368">
        <v>0</v>
      </c>
      <c r="F17" s="369" t="s">
        <v>418</v>
      </c>
      <c r="G17" s="412">
        <v>2028</v>
      </c>
      <c r="H17" s="62"/>
    </row>
    <row r="18" spans="1:9" ht="14.25" customHeight="1">
      <c r="A18" s="413" t="s">
        <v>97</v>
      </c>
      <c r="B18" s="359" t="s">
        <v>74</v>
      </c>
      <c r="C18" s="363">
        <v>124.3</v>
      </c>
      <c r="D18" s="361">
        <f t="shared" si="2"/>
        <v>0.62462311557788941</v>
      </c>
      <c r="E18" s="364">
        <v>0</v>
      </c>
      <c r="F18" s="172" t="s">
        <v>418</v>
      </c>
      <c r="G18" s="414">
        <v>2029</v>
      </c>
    </row>
    <row r="19" spans="1:9" s="353" customFormat="1" ht="14.25" customHeight="1">
      <c r="A19" s="413" t="s">
        <v>75</v>
      </c>
      <c r="B19" s="359" t="s">
        <v>74</v>
      </c>
      <c r="C19" s="363">
        <v>37.6</v>
      </c>
      <c r="D19" s="361">
        <f t="shared" si="2"/>
        <v>0.18894472361809045</v>
      </c>
      <c r="E19" s="415">
        <v>394987</v>
      </c>
      <c r="F19" s="172" t="s">
        <v>418</v>
      </c>
      <c r="G19" s="414">
        <v>2025</v>
      </c>
    </row>
    <row r="20" spans="1:9" s="353" customFormat="1" ht="14.25" customHeight="1">
      <c r="A20" s="413" t="s">
        <v>75</v>
      </c>
      <c r="B20" s="359" t="s">
        <v>74</v>
      </c>
      <c r="C20" s="363">
        <v>37.6</v>
      </c>
      <c r="D20" s="361">
        <f t="shared" si="2"/>
        <v>0.18894472361809045</v>
      </c>
      <c r="E20" s="364">
        <v>406837</v>
      </c>
      <c r="F20" s="172" t="s">
        <v>418</v>
      </c>
      <c r="G20" s="414">
        <v>2026</v>
      </c>
    </row>
    <row r="21" spans="1:9" s="353" customFormat="1" ht="14.25" customHeight="1">
      <c r="A21" s="413" t="s">
        <v>75</v>
      </c>
      <c r="B21" s="359" t="s">
        <v>74</v>
      </c>
      <c r="C21" s="363">
        <v>37.6</v>
      </c>
      <c r="D21" s="361">
        <f t="shared" si="2"/>
        <v>0.18894472361809045</v>
      </c>
      <c r="E21" s="364">
        <v>419042</v>
      </c>
      <c r="F21" s="172" t="s">
        <v>418</v>
      </c>
      <c r="G21" s="414">
        <v>2027</v>
      </c>
    </row>
    <row r="22" spans="1:9" ht="14.25" customHeight="1">
      <c r="A22" s="413" t="s">
        <v>75</v>
      </c>
      <c r="B22" s="359" t="s">
        <v>74</v>
      </c>
      <c r="C22" s="363">
        <v>37.6</v>
      </c>
      <c r="D22" s="361">
        <f t="shared" si="2"/>
        <v>0.18894472361809045</v>
      </c>
      <c r="E22" s="415">
        <v>431010.33333333302</v>
      </c>
      <c r="F22" s="172" t="s">
        <v>418</v>
      </c>
      <c r="G22" s="414">
        <v>2028</v>
      </c>
      <c r="H22" s="62"/>
    </row>
    <row r="23" spans="1:9" ht="14.25" customHeight="1">
      <c r="A23" s="413" t="s">
        <v>75</v>
      </c>
      <c r="B23" s="359" t="s">
        <v>74</v>
      </c>
      <c r="C23" s="363">
        <v>37.6</v>
      </c>
      <c r="D23" s="361">
        <f t="shared" si="2"/>
        <v>0.18894472361809045</v>
      </c>
      <c r="E23" s="364">
        <v>443037.83333333302</v>
      </c>
      <c r="F23" s="172" t="s">
        <v>418</v>
      </c>
      <c r="G23" s="414">
        <v>2029</v>
      </c>
    </row>
    <row r="24" spans="1:9" ht="32.25">
      <c r="A24" s="285" t="s">
        <v>255</v>
      </c>
      <c r="B24" s="187"/>
      <c r="C24" s="188">
        <f>(SUMIFS(C9:C22,G9:G22,"&gt;2024",G9:G22,"&lt;2027"))/2</f>
        <v>199.40000000000003</v>
      </c>
      <c r="D24" s="124">
        <f t="shared" si="0"/>
        <v>1.0020100502512566</v>
      </c>
      <c r="E24" s="189">
        <f>(SUMIFS(E9:E23,G9:G23,"&gt;2024",G9:G23,"&lt;2027"))</f>
        <v>1429289</v>
      </c>
      <c r="F24" s="190"/>
      <c r="G24" s="286"/>
      <c r="I24" s="191"/>
    </row>
    <row r="25" spans="1:9" ht="32.25">
      <c r="A25" s="285" t="s">
        <v>256</v>
      </c>
      <c r="B25" s="187"/>
      <c r="C25" s="192">
        <f>(SUMIFS(C9:C23,G9:G23,"&gt;2024",G9:G23,"&lt;2030"))/5</f>
        <v>199.4</v>
      </c>
      <c r="D25" s="124">
        <f t="shared" si="0"/>
        <v>1.0020100502512563</v>
      </c>
      <c r="E25" s="189">
        <f>(SUMIFS(E9:E23,G9:G23,"&gt;2024",G9:G23,"&lt;2030"))</f>
        <v>3734282.5</v>
      </c>
      <c r="F25" s="190"/>
      <c r="G25" s="286"/>
      <c r="I25" s="191"/>
    </row>
    <row r="26" spans="1:9" ht="33" thickBot="1">
      <c r="A26" s="300" t="s">
        <v>257</v>
      </c>
      <c r="B26" s="255"/>
      <c r="C26" s="256">
        <f>((SUMIFS(C9:C23,G9:G23,"&gt;2021",G9:G23,"&lt;2028")+(SUM('Specific Actions - Completed'!E6:E14))))/5</f>
        <v>425.12800000000004</v>
      </c>
      <c r="D26" s="257">
        <f t="shared" si="0"/>
        <v>2.1363216080402014</v>
      </c>
      <c r="E26" s="258">
        <f>(SUMIFS(E9:E23,G9:G23,"&gt;2021",G9:G23,"&lt;2028")+'Specific Actions - Completed'!G15)</f>
        <v>3704735</v>
      </c>
      <c r="F26" s="259"/>
      <c r="G26" s="301"/>
      <c r="I26" s="191"/>
    </row>
    <row r="27" spans="1:9" ht="17.25">
      <c r="A27" s="288" t="s">
        <v>238</v>
      </c>
      <c r="B27" s="237"/>
      <c r="C27" s="246"/>
      <c r="D27" s="320"/>
      <c r="E27" s="320"/>
      <c r="F27" s="342"/>
      <c r="G27" s="289"/>
    </row>
    <row r="28" spans="1:9" ht="15.75" thickBot="1">
      <c r="A28" s="290"/>
      <c r="B28" s="48"/>
      <c r="C28" s="166">
        <v>0</v>
      </c>
      <c r="D28" s="179">
        <f>C28/$C$3</f>
        <v>0</v>
      </c>
      <c r="E28" s="164">
        <v>0</v>
      </c>
      <c r="F28" s="47"/>
      <c r="G28" s="291"/>
    </row>
    <row r="29" spans="1:9" ht="30">
      <c r="A29" s="292" t="s">
        <v>266</v>
      </c>
      <c r="B29" s="194"/>
      <c r="C29" s="195">
        <f>SUMIFS(C28:C28,G28:G28,"&gt;2024",G28:G28,"&lt;2027")</f>
        <v>0</v>
      </c>
      <c r="D29" s="127">
        <f>C29/$C$3</f>
        <v>0</v>
      </c>
      <c r="E29" s="196">
        <f>SUMIFS(E28:E28,G28:G28,"&gt;2024",G28:G28,"&lt;2027")</f>
        <v>0</v>
      </c>
      <c r="F29" s="197"/>
      <c r="G29" s="293"/>
      <c r="H29" s="62"/>
    </row>
    <row r="30" spans="1:9" ht="30">
      <c r="A30" s="287" t="s">
        <v>265</v>
      </c>
      <c r="B30" s="187"/>
      <c r="C30" s="192">
        <f>SUMIFS(C28:C28,G28:G28,"&gt;2024",G28:G28,"&lt;2030")</f>
        <v>0</v>
      </c>
      <c r="D30" s="124">
        <f>C30/$C$3</f>
        <v>0</v>
      </c>
      <c r="E30" s="149">
        <f>SUMIFS(E28:E28,G28:G28,"&gt;2024",G28:G28,"&lt;2030")</f>
        <v>0</v>
      </c>
      <c r="F30" s="190"/>
      <c r="G30" s="286"/>
      <c r="H30" s="62"/>
    </row>
    <row r="31" spans="1:9" ht="30.75" thickBot="1">
      <c r="A31" s="300" t="s">
        <v>267</v>
      </c>
      <c r="B31" s="255"/>
      <c r="C31" s="256">
        <f>SUMIFS(C28:C28,G28:G28,"&gt;2021",G28:G28,"&lt;2028")+'Specific Actions - Completed'!E18</f>
        <v>0</v>
      </c>
      <c r="D31" s="257">
        <f>C31/$C$3</f>
        <v>0</v>
      </c>
      <c r="E31" s="323">
        <f>SUMIFS(E28:E28,G28:G28,"&gt;2021",G28:G28,"&lt;2028")+'Specific Actions - Completed'!G18</f>
        <v>0</v>
      </c>
      <c r="F31" s="259"/>
      <c r="G31" s="301"/>
      <c r="H31" s="62"/>
    </row>
    <row r="32" spans="1:9" ht="17.25">
      <c r="A32" s="321" t="s">
        <v>239</v>
      </c>
      <c r="B32" s="322"/>
      <c r="C32" s="247"/>
      <c r="D32" s="311"/>
      <c r="E32" s="312"/>
      <c r="F32" s="343"/>
      <c r="G32" s="313"/>
    </row>
    <row r="33" spans="1:7" ht="15.75" thickBot="1">
      <c r="A33" s="290"/>
      <c r="B33" s="48"/>
      <c r="C33" s="166">
        <v>0</v>
      </c>
      <c r="D33" s="179">
        <f>C33/$C$3</f>
        <v>0</v>
      </c>
      <c r="E33" s="164">
        <v>0</v>
      </c>
      <c r="F33" s="47"/>
      <c r="G33" s="291"/>
    </row>
    <row r="34" spans="1:7" ht="30">
      <c r="A34" s="295" t="s">
        <v>264</v>
      </c>
      <c r="B34" s="198"/>
      <c r="C34" s="195">
        <f>SUMIFS(C33:C33,G33:G33,"&gt;2024",G33:G33,"&lt;2027")</f>
        <v>0</v>
      </c>
      <c r="D34" s="127">
        <f>C34/$C$3</f>
        <v>0</v>
      </c>
      <c r="E34" s="196">
        <f>SUMIFS(E33:E33,G33:G33,"&gt;2024",G33:G33,"&lt;2027")</f>
        <v>0</v>
      </c>
      <c r="F34" s="197"/>
      <c r="G34" s="293"/>
    </row>
    <row r="35" spans="1:7" ht="30">
      <c r="A35" s="287" t="s">
        <v>269</v>
      </c>
      <c r="B35" s="193"/>
      <c r="C35" s="192">
        <f>SUMIFS(C33:C33,G33:G33,"&gt;2024",G33:G33,"&lt;2030")</f>
        <v>0</v>
      </c>
      <c r="D35" s="124">
        <f>C35/$C$3</f>
        <v>0</v>
      </c>
      <c r="E35" s="149">
        <f>SUMIFS(E33:E33,G33:G33,"&gt;2024",G33:G33,"&lt;2030")</f>
        <v>0</v>
      </c>
      <c r="F35" s="190"/>
      <c r="G35" s="286"/>
    </row>
    <row r="36" spans="1:7" ht="30.75" thickBot="1">
      <c r="A36" s="300" t="s">
        <v>268</v>
      </c>
      <c r="B36" s="255"/>
      <c r="C36" s="256">
        <f>SUMIFS(C33:C33,G33:G33,"&gt;2021",G33:G33,"&lt;2028")+'Specific Actions - Completed'!E21</f>
        <v>0</v>
      </c>
      <c r="D36" s="257">
        <f>C36/$C$3</f>
        <v>0</v>
      </c>
      <c r="E36" s="323">
        <f>SUMIFS(E33:E33,G33:G33,"&gt;2021",G33:G33,"&lt;2028")+'Specific Actions - Completed'!G21</f>
        <v>0</v>
      </c>
      <c r="F36" s="259"/>
      <c r="G36" s="301"/>
    </row>
    <row r="37" spans="1:7" ht="45">
      <c r="A37" s="302" t="s">
        <v>270</v>
      </c>
      <c r="B37" s="251"/>
      <c r="C37" s="252">
        <f>C24+C29+C34</f>
        <v>199.40000000000003</v>
      </c>
      <c r="D37" s="253">
        <f>C37/C3</f>
        <v>1.0020100502512566</v>
      </c>
      <c r="E37" s="254">
        <f>E24+E29+E34</f>
        <v>1429289</v>
      </c>
      <c r="F37" s="344"/>
      <c r="G37" s="303"/>
    </row>
    <row r="38" spans="1:7" ht="45">
      <c r="A38" s="296" t="s">
        <v>271</v>
      </c>
      <c r="B38" s="199"/>
      <c r="C38" s="130">
        <f>C25+C30+C35</f>
        <v>199.4</v>
      </c>
      <c r="D38" s="131">
        <f>C38/C3</f>
        <v>1.0020100502512563</v>
      </c>
      <c r="E38" s="78">
        <f>E25+E30+E35</f>
        <v>3734282.5</v>
      </c>
      <c r="F38" s="345"/>
      <c r="G38" s="297"/>
    </row>
    <row r="39" spans="1:7" ht="45.75" thickBot="1">
      <c r="A39" s="314" t="s">
        <v>272</v>
      </c>
      <c r="B39" s="315"/>
      <c r="C39" s="316">
        <f>C26+C31+C36</f>
        <v>425.12800000000004</v>
      </c>
      <c r="D39" s="317">
        <f>C39/C3</f>
        <v>2.1363216080402014</v>
      </c>
      <c r="E39" s="318">
        <f>E26+E31+E36</f>
        <v>3704735</v>
      </c>
      <c r="F39" s="346"/>
      <c r="G39" s="319"/>
    </row>
    <row r="40" spans="1:7" ht="28.9" customHeight="1">
      <c r="A40" s="155" t="s">
        <v>247</v>
      </c>
      <c r="B40" s="248"/>
      <c r="C40" s="248"/>
      <c r="D40" s="248"/>
      <c r="E40" s="248"/>
      <c r="F40" s="347"/>
      <c r="G40" s="298"/>
    </row>
    <row r="41" spans="1:7" ht="17.25">
      <c r="A41" s="299" t="s">
        <v>231</v>
      </c>
      <c r="B41" s="101"/>
      <c r="C41" s="101"/>
      <c r="D41" s="101"/>
      <c r="E41" s="101"/>
      <c r="F41" s="338"/>
      <c r="G41" s="289"/>
    </row>
    <row r="42" spans="1:7">
      <c r="A42" s="215"/>
      <c r="B42" s="48"/>
      <c r="C42" s="125">
        <v>0</v>
      </c>
      <c r="D42" s="123">
        <f>C42/$C$4</f>
        <v>0</v>
      </c>
      <c r="E42" s="164">
        <v>0</v>
      </c>
      <c r="F42" s="47"/>
      <c r="G42" s="217"/>
    </row>
    <row r="43" spans="1:7" ht="32.25">
      <c r="A43" s="285" t="s">
        <v>285</v>
      </c>
      <c r="B43" s="187"/>
      <c r="C43" s="188">
        <f>(SUMIFS(C42:C42,G42:G42,"&gt;2024",G42:G42,"&lt;2027"))/2</f>
        <v>0</v>
      </c>
      <c r="D43" s="124">
        <f>C43/$C$4</f>
        <v>0</v>
      </c>
      <c r="E43" s="432">
        <f>(SUMIFS(E42:E42,G42:G42,"&gt;2024",G42:G42,"&lt;2027"))</f>
        <v>0</v>
      </c>
      <c r="F43" s="190"/>
      <c r="G43" s="286"/>
    </row>
    <row r="44" spans="1:7" ht="32.25">
      <c r="A44" s="285" t="s">
        <v>256</v>
      </c>
      <c r="B44" s="187"/>
      <c r="C44" s="192">
        <f>(SUMIFS(C42:C42,G42:G42,"&gt;2024",G42:G42,"&lt;2030"))/5</f>
        <v>0</v>
      </c>
      <c r="D44" s="124">
        <f>C44/$C$4</f>
        <v>0</v>
      </c>
      <c r="E44" s="433">
        <f>(SUMIFS(E42:E42,G42:G42,"&gt;2024",G42:G42,"&lt;2030"))</f>
        <v>0</v>
      </c>
      <c r="F44" s="190"/>
      <c r="G44" s="286"/>
    </row>
    <row r="45" spans="1:7" ht="33" thickBot="1">
      <c r="A45" s="300" t="s">
        <v>257</v>
      </c>
      <c r="B45" s="255"/>
      <c r="C45" s="256">
        <f>(SUMIFS(C42:C42,G42:G42,"&gt;2021",G42:G42,"&lt;2028")+'Specific Actions - Completed'!E26)/5</f>
        <v>0</v>
      </c>
      <c r="D45" s="257">
        <f>C45/$C$4</f>
        <v>0</v>
      </c>
      <c r="E45" s="434">
        <f>(SUMIFS(E42:E42,G42:G42,"&gt;2021",G42:G42,"&lt;2028")+'Specific Actions - Completed'!G26)</f>
        <v>0</v>
      </c>
      <c r="F45" s="259"/>
      <c r="G45" s="301"/>
    </row>
    <row r="46" spans="1:7" ht="18" thickBot="1">
      <c r="A46" s="426" t="s">
        <v>229</v>
      </c>
      <c r="B46" s="427"/>
      <c r="C46" s="427"/>
      <c r="D46" s="427"/>
      <c r="E46" s="427"/>
      <c r="F46" s="428"/>
      <c r="G46" s="425"/>
    </row>
    <row r="47" spans="1:7">
      <c r="A47" s="420" t="s">
        <v>79</v>
      </c>
      <c r="B47" s="421" t="s">
        <v>74</v>
      </c>
      <c r="C47" s="435">
        <v>81.53</v>
      </c>
      <c r="D47" s="436">
        <f>C47/$C$4</f>
        <v>2.7194796531020683E-2</v>
      </c>
      <c r="E47" s="431">
        <v>3795649.96</v>
      </c>
      <c r="F47" s="392" t="s">
        <v>419</v>
      </c>
      <c r="G47" s="422">
        <v>2025</v>
      </c>
    </row>
    <row r="48" spans="1:7" s="371" customFormat="1">
      <c r="A48" s="290" t="s">
        <v>146</v>
      </c>
      <c r="B48" s="48" t="s">
        <v>82</v>
      </c>
      <c r="C48" s="437">
        <v>6.39</v>
      </c>
      <c r="D48" s="438">
        <f t="shared" ref="D48" si="3">C48/$C$4</f>
        <v>2.1314209472981988E-3</v>
      </c>
      <c r="E48" s="164">
        <v>684035.71</v>
      </c>
      <c r="F48" s="47" t="s">
        <v>418</v>
      </c>
      <c r="G48" s="291">
        <v>2025</v>
      </c>
    </row>
    <row r="49" spans="1:7" s="353" customFormat="1">
      <c r="A49" s="290" t="s">
        <v>106</v>
      </c>
      <c r="B49" s="48" t="s">
        <v>74</v>
      </c>
      <c r="C49" s="437">
        <v>0.21</v>
      </c>
      <c r="D49" s="438">
        <f t="shared" ref="D49:D67" si="4">C49/$C$4</f>
        <v>7.0046697798532349E-5</v>
      </c>
      <c r="E49" s="164">
        <v>837974.34</v>
      </c>
      <c r="F49" s="47" t="s">
        <v>418</v>
      </c>
      <c r="G49" s="291">
        <v>2025</v>
      </c>
    </row>
    <row r="50" spans="1:7" s="353" customFormat="1">
      <c r="A50" s="290" t="s">
        <v>80</v>
      </c>
      <c r="B50" s="48" t="s">
        <v>74</v>
      </c>
      <c r="C50" s="437">
        <v>12.05</v>
      </c>
      <c r="D50" s="438">
        <f t="shared" si="4"/>
        <v>4.0193462308205476E-3</v>
      </c>
      <c r="E50" s="164">
        <v>807427.12</v>
      </c>
      <c r="F50" s="47" t="s">
        <v>418</v>
      </c>
      <c r="G50" s="291">
        <v>2025</v>
      </c>
    </row>
    <row r="51" spans="1:7" s="353" customFormat="1">
      <c r="A51" s="290" t="s">
        <v>186</v>
      </c>
      <c r="B51" s="48" t="s">
        <v>82</v>
      </c>
      <c r="C51" s="437">
        <v>22.51</v>
      </c>
      <c r="D51" s="438">
        <f t="shared" si="4"/>
        <v>7.5083388925950637E-3</v>
      </c>
      <c r="E51" s="164">
        <v>1546576.04</v>
      </c>
      <c r="F51" s="47" t="s">
        <v>418</v>
      </c>
      <c r="G51" s="291">
        <v>2025</v>
      </c>
    </row>
    <row r="52" spans="1:7" s="353" customFormat="1">
      <c r="A52" s="290" t="s">
        <v>188</v>
      </c>
      <c r="B52" s="48" t="s">
        <v>82</v>
      </c>
      <c r="C52" s="437">
        <v>5.07</v>
      </c>
      <c r="D52" s="438">
        <f t="shared" si="4"/>
        <v>1.6911274182788527E-3</v>
      </c>
      <c r="E52" s="164">
        <v>654456.36</v>
      </c>
      <c r="F52" s="47" t="s">
        <v>418</v>
      </c>
      <c r="G52" s="291">
        <v>2025</v>
      </c>
    </row>
    <row r="53" spans="1:7" s="353" customFormat="1">
      <c r="A53" s="290" t="s">
        <v>90</v>
      </c>
      <c r="B53" s="48" t="s">
        <v>74</v>
      </c>
      <c r="C53" s="437">
        <v>177.64</v>
      </c>
      <c r="D53" s="438">
        <f t="shared" si="4"/>
        <v>5.925283522348232E-2</v>
      </c>
      <c r="E53" s="164">
        <v>7090128.7699999996</v>
      </c>
      <c r="F53" s="47" t="s">
        <v>418</v>
      </c>
      <c r="G53" s="291">
        <v>2025</v>
      </c>
    </row>
    <row r="54" spans="1:7" s="353" customFormat="1">
      <c r="A54" s="290" t="s">
        <v>190</v>
      </c>
      <c r="B54" s="48" t="s">
        <v>74</v>
      </c>
      <c r="C54" s="437">
        <v>21.77</v>
      </c>
      <c r="D54" s="438">
        <f t="shared" si="4"/>
        <v>7.2615076717811875E-3</v>
      </c>
      <c r="E54" s="164">
        <v>2898012.41</v>
      </c>
      <c r="F54" s="47" t="s">
        <v>418</v>
      </c>
      <c r="G54" s="291">
        <v>2025</v>
      </c>
    </row>
    <row r="55" spans="1:7" s="353" customFormat="1">
      <c r="A55" s="290" t="s">
        <v>79</v>
      </c>
      <c r="B55" s="48" t="s">
        <v>74</v>
      </c>
      <c r="C55" s="437">
        <v>57.69</v>
      </c>
      <c r="D55" s="438">
        <f t="shared" si="4"/>
        <v>1.9242828552368245E-2</v>
      </c>
      <c r="E55" s="164">
        <v>1945300.16</v>
      </c>
      <c r="F55" s="47" t="s">
        <v>418</v>
      </c>
      <c r="G55" s="291">
        <v>2025</v>
      </c>
    </row>
    <row r="56" spans="1:7" s="353" customFormat="1">
      <c r="A56" s="290" t="s">
        <v>192</v>
      </c>
      <c r="B56" s="48" t="s">
        <v>82</v>
      </c>
      <c r="C56" s="437">
        <v>18.13</v>
      </c>
      <c r="D56" s="438">
        <f t="shared" si="4"/>
        <v>6.0473649099399597E-3</v>
      </c>
      <c r="E56" s="164">
        <v>663022.77</v>
      </c>
      <c r="F56" s="47" t="s">
        <v>418</v>
      </c>
      <c r="G56" s="291">
        <v>2025</v>
      </c>
    </row>
    <row r="57" spans="1:7" s="353" customFormat="1">
      <c r="A57" s="290" t="s">
        <v>84</v>
      </c>
      <c r="B57" s="48" t="s">
        <v>82</v>
      </c>
      <c r="C57" s="437">
        <v>21.19</v>
      </c>
      <c r="D57" s="438">
        <f t="shared" si="4"/>
        <v>7.0680453635757175E-3</v>
      </c>
      <c r="E57" s="164">
        <v>1723082.6</v>
      </c>
      <c r="F57" s="47" t="s">
        <v>418</v>
      </c>
      <c r="G57" s="291">
        <v>2026</v>
      </c>
    </row>
    <row r="58" spans="1:7" s="353" customFormat="1">
      <c r="A58" s="290" t="s">
        <v>78</v>
      </c>
      <c r="B58" s="48" t="s">
        <v>83</v>
      </c>
      <c r="C58" s="437">
        <v>0.3</v>
      </c>
      <c r="D58" s="438">
        <f t="shared" si="4"/>
        <v>1.0006671114076051E-4</v>
      </c>
      <c r="E58" s="164">
        <v>40479.03</v>
      </c>
      <c r="F58" s="47" t="s">
        <v>418</v>
      </c>
      <c r="G58" s="291">
        <v>2026</v>
      </c>
    </row>
    <row r="59" spans="1:7" s="353" customFormat="1">
      <c r="A59" s="290" t="s">
        <v>80</v>
      </c>
      <c r="B59" s="48" t="s">
        <v>74</v>
      </c>
      <c r="C59" s="437">
        <v>40.78</v>
      </c>
      <c r="D59" s="438">
        <f t="shared" si="4"/>
        <v>1.3602401601067378E-2</v>
      </c>
      <c r="E59" s="164">
        <v>2475875.83</v>
      </c>
      <c r="F59" s="47" t="s">
        <v>418</v>
      </c>
      <c r="G59" s="291">
        <v>2026</v>
      </c>
    </row>
    <row r="60" spans="1:7" s="353" customFormat="1">
      <c r="A60" s="290" t="s">
        <v>90</v>
      </c>
      <c r="B60" s="48" t="s">
        <v>74</v>
      </c>
      <c r="C60" s="437">
        <v>33.36</v>
      </c>
      <c r="D60" s="438">
        <f t="shared" si="4"/>
        <v>1.1127418278852568E-2</v>
      </c>
      <c r="E60" s="164">
        <v>4501267.9800000004</v>
      </c>
      <c r="F60" s="47" t="s">
        <v>418</v>
      </c>
      <c r="G60" s="291">
        <v>2026</v>
      </c>
    </row>
    <row r="61" spans="1:7" s="353" customFormat="1">
      <c r="A61" s="290" t="s">
        <v>190</v>
      </c>
      <c r="B61" s="48" t="s">
        <v>74</v>
      </c>
      <c r="C61" s="437">
        <v>39.1</v>
      </c>
      <c r="D61" s="438">
        <f t="shared" si="4"/>
        <v>1.304202801867912E-2</v>
      </c>
      <c r="E61" s="164">
        <v>2571366.0099999998</v>
      </c>
      <c r="F61" s="47" t="s">
        <v>418</v>
      </c>
      <c r="G61" s="291">
        <v>2026</v>
      </c>
    </row>
    <row r="62" spans="1:7" s="353" customFormat="1">
      <c r="A62" s="290" t="s">
        <v>79</v>
      </c>
      <c r="B62" s="48" t="s">
        <v>74</v>
      </c>
      <c r="C62" s="437">
        <v>572.53</v>
      </c>
      <c r="D62" s="438">
        <f t="shared" si="4"/>
        <v>0.19097064709806535</v>
      </c>
      <c r="E62" s="164">
        <v>34431415.140000001</v>
      </c>
      <c r="F62" s="47" t="s">
        <v>418</v>
      </c>
      <c r="G62" s="291">
        <v>2026</v>
      </c>
    </row>
    <row r="63" spans="1:7" s="353" customFormat="1">
      <c r="A63" s="290" t="s">
        <v>79</v>
      </c>
      <c r="B63" s="48" t="s">
        <v>74</v>
      </c>
      <c r="C63" s="437">
        <v>738.62</v>
      </c>
      <c r="D63" s="438">
        <f t="shared" si="4"/>
        <v>0.24637091394262842</v>
      </c>
      <c r="E63" s="164">
        <v>56488685.700000003</v>
      </c>
      <c r="F63" s="47" t="s">
        <v>418</v>
      </c>
      <c r="G63" s="291">
        <v>2027</v>
      </c>
    </row>
    <row r="64" spans="1:7" s="353" customFormat="1">
      <c r="A64" s="290" t="s">
        <v>79</v>
      </c>
      <c r="B64" s="48" t="s">
        <v>74</v>
      </c>
      <c r="C64" s="437">
        <v>593.86</v>
      </c>
      <c r="D64" s="438">
        <f t="shared" si="4"/>
        <v>0.19808539026017347</v>
      </c>
      <c r="E64" s="164">
        <v>26380206.780000001</v>
      </c>
      <c r="F64" s="47" t="s">
        <v>418</v>
      </c>
      <c r="G64" s="291">
        <v>2028</v>
      </c>
    </row>
    <row r="65" spans="1:7" s="353" customFormat="1">
      <c r="A65" s="290" t="s">
        <v>80</v>
      </c>
      <c r="B65" s="48" t="s">
        <v>74</v>
      </c>
      <c r="C65" s="437">
        <v>386.82</v>
      </c>
      <c r="D65" s="438">
        <f t="shared" si="4"/>
        <v>0.1290260173448966</v>
      </c>
      <c r="E65" s="164">
        <v>2001429.94</v>
      </c>
      <c r="F65" s="47" t="s">
        <v>418</v>
      </c>
      <c r="G65" s="291">
        <v>2029</v>
      </c>
    </row>
    <row r="66" spans="1:7" s="353" customFormat="1">
      <c r="A66" s="290" t="s">
        <v>190</v>
      </c>
      <c r="B66" s="48" t="s">
        <v>74</v>
      </c>
      <c r="C66" s="437">
        <v>4.66</v>
      </c>
      <c r="D66" s="438">
        <f t="shared" si="4"/>
        <v>1.5543695797198133E-3</v>
      </c>
      <c r="E66" s="164">
        <v>498842.94</v>
      </c>
      <c r="F66" s="47" t="s">
        <v>418</v>
      </c>
      <c r="G66" s="291">
        <v>2029</v>
      </c>
    </row>
    <row r="67" spans="1:7" s="353" customFormat="1" ht="15.75" thickBot="1">
      <c r="A67" s="423" t="s">
        <v>79</v>
      </c>
      <c r="B67" s="108" t="s">
        <v>74</v>
      </c>
      <c r="C67" s="439">
        <v>122.64</v>
      </c>
      <c r="D67" s="440">
        <f t="shared" si="4"/>
        <v>4.0907271514342897E-2</v>
      </c>
      <c r="E67" s="430">
        <v>8211928.0700000003</v>
      </c>
      <c r="F67" s="163" t="s">
        <v>418</v>
      </c>
      <c r="G67" s="424">
        <v>2029</v>
      </c>
    </row>
    <row r="68" spans="1:7" ht="30">
      <c r="A68" s="285" t="s">
        <v>266</v>
      </c>
      <c r="B68" s="370"/>
      <c r="C68" s="188">
        <f>SUMIFS(C47:C67,G47:G67,"&gt;2024",G47:G67,"&lt;2027")</f>
        <v>1110.25</v>
      </c>
      <c r="D68" s="124">
        <f>C68/$C$4</f>
        <v>0.37033022014676453</v>
      </c>
      <c r="E68" s="185">
        <f>SUMIFS(E47:E67,G47:G67,"&gt;2024",G47:G67,"&lt;2027")</f>
        <v>66666070.230000004</v>
      </c>
      <c r="F68" s="190"/>
      <c r="G68" s="286"/>
    </row>
    <row r="69" spans="1:7" ht="30">
      <c r="A69" s="285" t="s">
        <v>265</v>
      </c>
      <c r="B69" s="187"/>
      <c r="C69" s="192">
        <f>SUMIFS(C47:C67,G47:G67,"&gt;2024",G47:G67,"&lt;2030")</f>
        <v>2956.85</v>
      </c>
      <c r="D69" s="124">
        <f>C69/$C$4</f>
        <v>0.98627418278852563</v>
      </c>
      <c r="E69" s="184">
        <f>SUMIFS(E47:E67,G47:G67,"&gt;2024",G47:G67,"&lt;2030")</f>
        <v>160247163.66</v>
      </c>
      <c r="F69" s="190"/>
      <c r="G69" s="286"/>
    </row>
    <row r="70" spans="1:7" ht="30.75" thickBot="1">
      <c r="A70" s="300" t="s">
        <v>267</v>
      </c>
      <c r="B70" s="255"/>
      <c r="C70" s="256">
        <f>SUMIFS(C47:C67,G47:G67,"&gt;2021",G47:G67,"&lt;2028")+'Specific Actions - Completed'!E81</f>
        <v>3398.38</v>
      </c>
      <c r="D70" s="257">
        <f>C70/$C$4</f>
        <v>1.133549032688459</v>
      </c>
      <c r="E70" s="258">
        <f>SUMIFS(E47:E67,G47:G67,"&gt;2021",G47:G67,"&lt;2028")+'Specific Actions - Completed'!G81</f>
        <v>160738975.34</v>
      </c>
      <c r="F70" s="259"/>
      <c r="G70" s="301"/>
    </row>
    <row r="71" spans="1:7" ht="17.25">
      <c r="A71" s="310" t="s">
        <v>230</v>
      </c>
      <c r="B71" s="311"/>
      <c r="C71" s="311"/>
      <c r="D71" s="311"/>
      <c r="E71" s="312"/>
      <c r="F71" s="343"/>
      <c r="G71" s="313"/>
    </row>
    <row r="72" spans="1:7">
      <c r="A72" s="290" t="s">
        <v>77</v>
      </c>
      <c r="B72" s="48" t="s">
        <v>74</v>
      </c>
      <c r="C72" s="166">
        <v>0.28000000000000003</v>
      </c>
      <c r="D72" s="438">
        <f t="shared" ref="D72:D80" si="5">C72/$C$4</f>
        <v>9.3395597064709816E-5</v>
      </c>
      <c r="E72" s="164">
        <v>30614</v>
      </c>
      <c r="F72" s="47" t="s">
        <v>418</v>
      </c>
      <c r="G72" s="291">
        <v>2025</v>
      </c>
    </row>
    <row r="73" spans="1:7" s="353" customFormat="1">
      <c r="A73" s="290" t="s">
        <v>106</v>
      </c>
      <c r="B73" s="48" t="s">
        <v>74</v>
      </c>
      <c r="C73" s="167">
        <v>0.03</v>
      </c>
      <c r="D73" s="438">
        <f t="shared" si="5"/>
        <v>1.000667111407605E-5</v>
      </c>
      <c r="E73" s="429">
        <v>63676</v>
      </c>
      <c r="F73" s="47" t="s">
        <v>418</v>
      </c>
      <c r="G73" s="294">
        <v>2025</v>
      </c>
    </row>
    <row r="74" spans="1:7" s="353" customFormat="1">
      <c r="A74" s="290" t="s">
        <v>80</v>
      </c>
      <c r="B74" s="48" t="s">
        <v>74</v>
      </c>
      <c r="C74" s="167">
        <v>24.96</v>
      </c>
      <c r="D74" s="438">
        <f t="shared" si="5"/>
        <v>8.3255503669112749E-3</v>
      </c>
      <c r="E74" s="429">
        <v>246358.73</v>
      </c>
      <c r="F74" s="47" t="s">
        <v>418</v>
      </c>
      <c r="G74" s="294">
        <v>2025</v>
      </c>
    </row>
    <row r="75" spans="1:7" s="353" customFormat="1">
      <c r="A75" s="290" t="s">
        <v>90</v>
      </c>
      <c r="B75" s="48" t="s">
        <v>74</v>
      </c>
      <c r="C75" s="167">
        <v>80.44</v>
      </c>
      <c r="D75" s="438">
        <f t="shared" si="5"/>
        <v>2.6831220813875917E-2</v>
      </c>
      <c r="E75" s="429">
        <v>532505</v>
      </c>
      <c r="F75" s="47" t="s">
        <v>418</v>
      </c>
      <c r="G75" s="294">
        <v>2025</v>
      </c>
    </row>
    <row r="76" spans="1:7" s="353" customFormat="1">
      <c r="A76" s="290" t="s">
        <v>190</v>
      </c>
      <c r="B76" s="48" t="s">
        <v>74</v>
      </c>
      <c r="C76" s="167">
        <v>1.53</v>
      </c>
      <c r="D76" s="438">
        <f t="shared" si="5"/>
        <v>5.1034022681787858E-4</v>
      </c>
      <c r="E76" s="429">
        <v>312081</v>
      </c>
      <c r="F76" s="47" t="s">
        <v>418</v>
      </c>
      <c r="G76" s="294">
        <v>2025</v>
      </c>
    </row>
    <row r="77" spans="1:7" s="353" customFormat="1">
      <c r="A77" s="290" t="s">
        <v>79</v>
      </c>
      <c r="B77" s="48" t="s">
        <v>74</v>
      </c>
      <c r="C77" s="167">
        <v>93.15</v>
      </c>
      <c r="D77" s="438">
        <f t="shared" si="5"/>
        <v>3.1070713809206139E-2</v>
      </c>
      <c r="E77" s="429">
        <v>60167.45</v>
      </c>
      <c r="F77" s="47" t="s">
        <v>418</v>
      </c>
      <c r="G77" s="294">
        <v>2025</v>
      </c>
    </row>
    <row r="78" spans="1:7" s="353" customFormat="1">
      <c r="A78" s="290" t="s">
        <v>196</v>
      </c>
      <c r="B78" s="48" t="s">
        <v>82</v>
      </c>
      <c r="C78" s="167">
        <v>5.45</v>
      </c>
      <c r="D78" s="438">
        <f t="shared" si="5"/>
        <v>1.817878585723816E-3</v>
      </c>
      <c r="E78" s="429">
        <v>53792.27</v>
      </c>
      <c r="F78" s="47" t="s">
        <v>418</v>
      </c>
      <c r="G78" s="294">
        <v>2025</v>
      </c>
    </row>
    <row r="79" spans="1:7" s="353" customFormat="1">
      <c r="A79" s="290" t="s">
        <v>80</v>
      </c>
      <c r="B79" s="48" t="s">
        <v>74</v>
      </c>
      <c r="C79" s="167">
        <v>68.33</v>
      </c>
      <c r="D79" s="438">
        <f t="shared" si="5"/>
        <v>2.2791861240827216E-2</v>
      </c>
      <c r="E79" s="429">
        <v>239722.55</v>
      </c>
      <c r="F79" s="47" t="s">
        <v>418</v>
      </c>
      <c r="G79" s="294">
        <v>2028</v>
      </c>
    </row>
    <row r="80" spans="1:7" ht="15.75" thickBot="1">
      <c r="A80" s="290" t="s">
        <v>90</v>
      </c>
      <c r="B80" s="48" t="s">
        <v>74</v>
      </c>
      <c r="C80" s="441">
        <v>128.91</v>
      </c>
      <c r="D80" s="438">
        <f t="shared" si="5"/>
        <v>4.2998665777184787E-2</v>
      </c>
      <c r="E80" s="430">
        <v>0</v>
      </c>
      <c r="F80" s="47" t="s">
        <v>418</v>
      </c>
      <c r="G80" s="294">
        <v>2029</v>
      </c>
    </row>
    <row r="81" spans="1:7" ht="30">
      <c r="A81" s="295" t="s">
        <v>264</v>
      </c>
      <c r="B81" s="198"/>
      <c r="C81" s="188">
        <f>SUMIFS(C72:C80,G72:G80,"&gt;2024",G72:G80,"&lt;2027")</f>
        <v>205.83999999999997</v>
      </c>
      <c r="D81" s="129">
        <f t="shared" ref="D81:D86" si="6">C81/$C$4</f>
        <v>6.8659106070713807E-2</v>
      </c>
      <c r="E81" s="185">
        <f>SUMIFS(E72:E80,G72:G80,"&gt;2024",G72:G80,"&lt;2027")</f>
        <v>1299194.45</v>
      </c>
      <c r="F81" s="197"/>
      <c r="G81" s="293"/>
    </row>
    <row r="82" spans="1:7" ht="30">
      <c r="A82" s="287" t="s">
        <v>269</v>
      </c>
      <c r="B82" s="193"/>
      <c r="C82" s="192">
        <f>SUMIFS(C72:C80,G72:G80,"&gt;2024",G72:G80,"&lt;2030")</f>
        <v>403.07999999999993</v>
      </c>
      <c r="D82" s="128">
        <f t="shared" si="6"/>
        <v>0.13444963308872579</v>
      </c>
      <c r="E82" s="184">
        <f>SUMIFS(E72:E80,G72:G80,"&gt;2024",G72:G80,"&lt;2030")</f>
        <v>1538917</v>
      </c>
      <c r="F82" s="190"/>
      <c r="G82" s="286"/>
    </row>
    <row r="83" spans="1:7" ht="30.75" thickBot="1">
      <c r="A83" s="300" t="s">
        <v>268</v>
      </c>
      <c r="B83" s="255"/>
      <c r="C83" s="256">
        <f>SUMIFS(C72:C80,G72:G80,"&gt;2021",G72:G80,"&lt;2028")+'Specific Actions - Completed'!E100</f>
        <v>590.55999999999995</v>
      </c>
      <c r="D83" s="257">
        <f t="shared" si="6"/>
        <v>0.19698465643762506</v>
      </c>
      <c r="E83" s="258">
        <f>SUMIFS(E72:E80,G72:G80,"&gt;2021",G72:G80,"&lt;2028")+'Specific Actions - Completed'!G100</f>
        <v>2967669.45</v>
      </c>
      <c r="F83" s="259"/>
      <c r="G83" s="301"/>
    </row>
    <row r="84" spans="1:7" ht="30">
      <c r="A84" s="302" t="s">
        <v>284</v>
      </c>
      <c r="B84" s="251"/>
      <c r="C84" s="252">
        <f>C43+C68+C81</f>
        <v>1316.09</v>
      </c>
      <c r="D84" s="253">
        <f t="shared" si="6"/>
        <v>0.43898932621747827</v>
      </c>
      <c r="E84" s="254">
        <f>E43+E68+E81</f>
        <v>67965264.680000007</v>
      </c>
      <c r="F84" s="344"/>
      <c r="G84" s="303"/>
    </row>
    <row r="85" spans="1:7" ht="30">
      <c r="A85" s="296" t="s">
        <v>283</v>
      </c>
      <c r="B85" s="199"/>
      <c r="C85" s="130">
        <f>C44+C69+C82</f>
        <v>3359.93</v>
      </c>
      <c r="D85" s="131">
        <f t="shared" si="6"/>
        <v>1.1207238158772515</v>
      </c>
      <c r="E85" s="78">
        <f>E44+E69+E82</f>
        <v>161786080.66</v>
      </c>
      <c r="F85" s="345"/>
      <c r="G85" s="297"/>
    </row>
    <row r="86" spans="1:7" ht="33" customHeight="1" thickBot="1">
      <c r="A86" s="304" t="s">
        <v>259</v>
      </c>
      <c r="B86" s="305"/>
      <c r="C86" s="306">
        <f>C45+C70+C83</f>
        <v>3988.94</v>
      </c>
      <c r="D86" s="307">
        <f t="shared" si="6"/>
        <v>1.3305336891260842</v>
      </c>
      <c r="E86" s="308">
        <f>E45+E70+E83</f>
        <v>163706644.78999999</v>
      </c>
      <c r="F86" s="348"/>
      <c r="G86" s="309"/>
    </row>
    <row r="87" spans="1:7" ht="15.75" thickTop="1"/>
    <row r="88" spans="1:7">
      <c r="A88" s="38"/>
      <c r="B88" s="86"/>
      <c r="C88" s="86"/>
      <c r="D88" s="86"/>
      <c r="E88" s="86"/>
      <c r="F88" s="86"/>
      <c r="G88" s="86"/>
    </row>
    <row r="89" spans="1:7">
      <c r="A89" s="112" t="s">
        <v>27</v>
      </c>
      <c r="B89" s="183"/>
      <c r="C89" s="183"/>
      <c r="D89" s="183"/>
      <c r="E89" s="183"/>
      <c r="F89" s="183"/>
      <c r="G89" s="183"/>
    </row>
    <row r="90" spans="1:7" ht="30" customHeight="1">
      <c r="A90" s="444" t="s">
        <v>295</v>
      </c>
      <c r="B90" s="444"/>
      <c r="C90" s="444"/>
      <c r="D90" s="444"/>
      <c r="E90" s="444"/>
      <c r="F90" s="444"/>
      <c r="G90" s="444"/>
    </row>
    <row r="91" spans="1:7">
      <c r="A91" t="s">
        <v>261</v>
      </c>
    </row>
    <row r="92" spans="1:7">
      <c r="A92" s="234" t="s">
        <v>233</v>
      </c>
    </row>
    <row r="93" spans="1:7">
      <c r="A93" t="s">
        <v>67</v>
      </c>
    </row>
    <row r="94" spans="1:7">
      <c r="A94" t="s">
        <v>234</v>
      </c>
      <c r="B94" s="234"/>
      <c r="C94" s="234"/>
      <c r="D94" s="234"/>
      <c r="E94" s="234"/>
      <c r="F94" s="234"/>
      <c r="G94" s="234"/>
    </row>
    <row r="95" spans="1:7">
      <c r="A95" s="234" t="s">
        <v>235</v>
      </c>
      <c r="B95" s="234"/>
      <c r="C95" s="234"/>
      <c r="D95" s="234"/>
      <c r="E95" s="234"/>
      <c r="F95" s="234"/>
      <c r="G95" s="114" t="s">
        <v>273</v>
      </c>
    </row>
  </sheetData>
  <mergeCells count="1">
    <mergeCell ref="A90:G90"/>
  </mergeCells>
  <dataValidations count="4">
    <dataValidation type="list" allowBlank="1" showInputMessage="1" showErrorMessage="1" sqref="B33 B72:B80 B42 B28 B9:B23 B47:B63 B64:B67" xr:uid="{00000000-0002-0000-0200-000000000000}">
      <formula1>"A,E,S"</formula1>
    </dataValidation>
    <dataValidation type="list" allowBlank="1" showInputMessage="1" showErrorMessage="1" sqref="F42 F9:F23" xr:uid="{00000000-0002-0000-0200-000001000000}">
      <formula1>"Planning,Under Construction,Complete"</formula1>
    </dataValidation>
    <dataValidation type="list" allowBlank="1" showInputMessage="1" showErrorMessage="1" sqref="F33 F28 F72:F80 F47:F63 F64:F67" xr:uid="{00000000-0002-0000-0200-000002000000}">
      <formula1>"Planning,Under Construction"</formula1>
    </dataValidation>
    <dataValidation type="list" allowBlank="1" showErrorMessage="1" sqref="B14:B23" xr:uid="{00000000-0002-0000-0200-000003000000}">
      <formula1>"A,E,S"</formula1>
    </dataValidation>
  </dataValidations>
  <pageMargins left="0.7" right="0.7" top="0.75" bottom="0.75" header="0.3" footer="0.3"/>
  <pageSetup scale="73" orientation="landscape" r:id="rId1"/>
  <rowBreaks count="4" manualBreakCount="4">
    <brk id="26" max="16383" man="1"/>
    <brk id="39" max="16383" man="1"/>
    <brk id="45" max="16383" man="1"/>
    <brk id="7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47"/>
  <sheetViews>
    <sheetView zoomScaleNormal="100" zoomScalePageLayoutView="130" workbookViewId="0">
      <pane xSplit="1" ySplit="7" topLeftCell="B8" activePane="bottomRight" state="frozen"/>
      <selection pane="topRight" activeCell="B1" sqref="B1"/>
      <selection pane="bottomLeft" activeCell="A8" sqref="A8"/>
      <selection pane="bottomRight" activeCell="B17" sqref="B17"/>
    </sheetView>
  </sheetViews>
  <sheetFormatPr defaultColWidth="8.7109375" defaultRowHeight="15"/>
  <cols>
    <col min="1" max="1" width="77.7109375" customWidth="1"/>
    <col min="2" max="8" width="18.7109375" customWidth="1"/>
    <col min="9" max="9" width="19.28515625" customWidth="1"/>
    <col min="10" max="10" width="15" customWidth="1"/>
    <col min="11" max="11" width="14.7109375" bestFit="1" customWidth="1"/>
  </cols>
  <sheetData>
    <row r="1" spans="1:11" ht="15" customHeight="1">
      <c r="A1" s="448" t="s">
        <v>279</v>
      </c>
      <c r="B1" s="448"/>
      <c r="C1" s="448"/>
      <c r="D1" s="448"/>
      <c r="E1" s="448"/>
      <c r="F1" s="448"/>
      <c r="G1" s="448"/>
      <c r="H1" s="448"/>
      <c r="I1" s="448"/>
      <c r="J1" s="182"/>
    </row>
    <row r="2" spans="1:11">
      <c r="A2" s="448"/>
      <c r="B2" s="448"/>
      <c r="C2" s="448"/>
      <c r="D2" s="448"/>
      <c r="E2" s="448"/>
      <c r="F2" s="448"/>
      <c r="G2" s="448"/>
      <c r="H2" s="448"/>
      <c r="I2" s="448"/>
      <c r="J2" s="182"/>
    </row>
    <row r="3" spans="1:11" ht="7.15" customHeight="1" thickBot="1"/>
    <row r="4" spans="1:11">
      <c r="A4" s="445" t="s">
        <v>43</v>
      </c>
      <c r="B4" s="23" t="s">
        <v>248</v>
      </c>
      <c r="C4" s="23" t="s">
        <v>53</v>
      </c>
      <c r="D4" s="23" t="s">
        <v>34</v>
      </c>
      <c r="E4" s="24" t="s">
        <v>34</v>
      </c>
      <c r="F4" s="24" t="s">
        <v>34</v>
      </c>
      <c r="G4" s="24" t="s">
        <v>34</v>
      </c>
      <c r="H4" s="24" t="s">
        <v>34</v>
      </c>
      <c r="I4" s="85" t="s">
        <v>40</v>
      </c>
    </row>
    <row r="5" spans="1:11" ht="17.25">
      <c r="A5" s="446"/>
      <c r="B5" s="17" t="s">
        <v>54</v>
      </c>
      <c r="C5" s="17" t="s">
        <v>54</v>
      </c>
      <c r="D5" s="17" t="s">
        <v>35</v>
      </c>
      <c r="E5" s="17" t="s">
        <v>36</v>
      </c>
      <c r="F5" s="17" t="s">
        <v>37</v>
      </c>
      <c r="G5" s="17" t="s">
        <v>38</v>
      </c>
      <c r="H5" s="17" t="s">
        <v>39</v>
      </c>
      <c r="I5" s="18" t="s">
        <v>287</v>
      </c>
    </row>
    <row r="6" spans="1:11" ht="18" thickBot="1">
      <c r="A6" s="447"/>
      <c r="B6" s="186" t="s">
        <v>286</v>
      </c>
      <c r="C6" s="186" t="s">
        <v>63</v>
      </c>
      <c r="D6" s="186" t="s">
        <v>64</v>
      </c>
      <c r="E6" s="186" t="s">
        <v>65</v>
      </c>
      <c r="F6" s="186" t="s">
        <v>66</v>
      </c>
      <c r="G6" s="186" t="s">
        <v>249</v>
      </c>
      <c r="H6" s="186" t="s">
        <v>250</v>
      </c>
      <c r="I6" s="60" t="s">
        <v>297</v>
      </c>
    </row>
    <row r="7" spans="1:11">
      <c r="A7" s="67" t="s">
        <v>46</v>
      </c>
      <c r="B7" s="70"/>
      <c r="C7" s="70"/>
      <c r="D7" s="21"/>
      <c r="E7" s="21"/>
      <c r="F7" s="21"/>
      <c r="G7" s="21"/>
      <c r="H7" s="21"/>
      <c r="I7" s="200"/>
    </row>
    <row r="8" spans="1:11">
      <c r="A8" s="20" t="s">
        <v>2</v>
      </c>
      <c r="B8" s="372">
        <v>671903</v>
      </c>
      <c r="C8" s="372">
        <v>331726</v>
      </c>
      <c r="D8" s="372">
        <v>346868</v>
      </c>
      <c r="E8" s="372">
        <v>357274</v>
      </c>
      <c r="F8" s="372">
        <v>367993</v>
      </c>
      <c r="G8" s="372">
        <v>379032</v>
      </c>
      <c r="H8" s="372">
        <v>390403</v>
      </c>
      <c r="I8" s="201">
        <f>SUM(B8:F8)</f>
        <v>2075764</v>
      </c>
      <c r="J8" s="202"/>
      <c r="K8" s="203"/>
    </row>
    <row r="9" spans="1:11">
      <c r="A9" s="20" t="s">
        <v>3</v>
      </c>
      <c r="B9" s="372">
        <v>317983</v>
      </c>
      <c r="C9" s="372">
        <v>206862</v>
      </c>
      <c r="D9" s="372">
        <v>316545</v>
      </c>
      <c r="E9" s="372">
        <v>326041</v>
      </c>
      <c r="F9" s="372">
        <v>335822</v>
      </c>
      <c r="G9" s="372">
        <v>345897</v>
      </c>
      <c r="H9" s="372">
        <v>356274</v>
      </c>
      <c r="I9" s="201">
        <f t="shared" ref="I9:I12" si="0">SUM(B9:F9)</f>
        <v>1503253</v>
      </c>
      <c r="K9" s="203"/>
    </row>
    <row r="10" spans="1:11">
      <c r="A10" s="20" t="s">
        <v>85</v>
      </c>
      <c r="B10" s="372">
        <v>155096.57999999999</v>
      </c>
      <c r="C10" s="372">
        <v>80382.05</v>
      </c>
      <c r="D10" s="372">
        <v>82577.3</v>
      </c>
      <c r="E10" s="372">
        <f>D10*1.02</f>
        <v>84228.846000000005</v>
      </c>
      <c r="F10" s="372">
        <f t="shared" ref="F10:H10" si="1">E10*1.02</f>
        <v>85913.422920000012</v>
      </c>
      <c r="G10" s="372">
        <f t="shared" si="1"/>
        <v>87631.691378400021</v>
      </c>
      <c r="H10" s="372">
        <f t="shared" si="1"/>
        <v>89384.325205968024</v>
      </c>
      <c r="I10" s="201">
        <f>SUM(B10:F10)</f>
        <v>488198.19892</v>
      </c>
      <c r="K10" s="203"/>
    </row>
    <row r="11" spans="1:11">
      <c r="A11" s="20" t="s">
        <v>4</v>
      </c>
      <c r="B11" s="372">
        <f>24357222-B8-B9-B10</f>
        <v>23212239.420000002</v>
      </c>
      <c r="C11" s="372">
        <f>14038200-C8-C9-C10</f>
        <v>13419229.949999999</v>
      </c>
      <c r="D11" s="372">
        <f>14300700-D8-D9-D10</f>
        <v>13554709.699999999</v>
      </c>
      <c r="E11" s="372">
        <f>14586064-E8-E9-E10</f>
        <v>13818520.153999999</v>
      </c>
      <c r="F11" s="372">
        <f>14877135-F8-F9-F10</f>
        <v>14087406.57708</v>
      </c>
      <c r="G11" s="372">
        <f>15174028-G8-G9-G10</f>
        <v>14361467.3086216</v>
      </c>
      <c r="H11" s="372">
        <f>15476859-H8-H9-H10</f>
        <v>14640797.674794031</v>
      </c>
      <c r="I11" s="201">
        <f t="shared" si="0"/>
        <v>78092105.801080003</v>
      </c>
      <c r="K11" s="204"/>
    </row>
    <row r="12" spans="1:11" ht="17.25">
      <c r="A12" s="20" t="s">
        <v>288</v>
      </c>
      <c r="B12" s="372">
        <v>22649898</v>
      </c>
      <c r="C12" s="372">
        <v>12924242</v>
      </c>
      <c r="D12" s="372">
        <v>13425700</v>
      </c>
      <c r="E12" s="372">
        <v>18941702.369997147</v>
      </c>
      <c r="F12" s="372">
        <v>21994775.064010978</v>
      </c>
      <c r="G12" s="372">
        <v>25380074.933426186</v>
      </c>
      <c r="H12" s="372">
        <v>27263266.299489301</v>
      </c>
      <c r="I12" s="201">
        <f t="shared" si="0"/>
        <v>89936317.434008121</v>
      </c>
      <c r="J12" s="204"/>
      <c r="K12" s="204"/>
    </row>
    <row r="13" spans="1:11" ht="17.25">
      <c r="A13" s="205" t="s">
        <v>324</v>
      </c>
      <c r="B13" s="372">
        <v>3729600</v>
      </c>
      <c r="C13" s="372">
        <v>1546300</v>
      </c>
      <c r="D13" s="373">
        <v>1642200</v>
      </c>
      <c r="E13" s="373">
        <v>1691466</v>
      </c>
      <c r="F13" s="373">
        <v>1742209.98</v>
      </c>
      <c r="G13" s="373">
        <v>1794476.2794000001</v>
      </c>
      <c r="H13" s="373">
        <v>1848310.5677820002</v>
      </c>
      <c r="I13" s="201">
        <f>SUM(B13:F13)</f>
        <v>10351775.98</v>
      </c>
      <c r="K13" s="204"/>
    </row>
    <row r="14" spans="1:11">
      <c r="A14" s="66" t="s">
        <v>290</v>
      </c>
      <c r="B14" s="71"/>
      <c r="C14" s="71"/>
      <c r="D14" s="61"/>
      <c r="E14" s="61"/>
      <c r="F14" s="61"/>
      <c r="G14" s="61"/>
      <c r="H14" s="61"/>
      <c r="I14" s="206"/>
      <c r="K14" s="204"/>
    </row>
    <row r="15" spans="1:11">
      <c r="A15" s="20" t="s">
        <v>5</v>
      </c>
      <c r="B15" s="372">
        <v>0</v>
      </c>
      <c r="C15" s="372">
        <v>0</v>
      </c>
      <c r="D15" s="372">
        <v>0</v>
      </c>
      <c r="E15" s="372">
        <v>0</v>
      </c>
      <c r="F15" s="372">
        <v>0</v>
      </c>
      <c r="G15" s="372">
        <v>0</v>
      </c>
      <c r="H15" s="372">
        <v>0</v>
      </c>
      <c r="I15" s="201">
        <f>SUM(B15:F15)</f>
        <v>0</v>
      </c>
      <c r="K15" s="204"/>
    </row>
    <row r="16" spans="1:11">
      <c r="A16" s="20" t="s">
        <v>6</v>
      </c>
      <c r="B16" s="372">
        <v>0</v>
      </c>
      <c r="C16" s="372">
        <v>0</v>
      </c>
      <c r="D16" s="372">
        <v>0</v>
      </c>
      <c r="E16" s="372">
        <v>0</v>
      </c>
      <c r="F16" s="372">
        <v>0</v>
      </c>
      <c r="G16" s="372">
        <v>0</v>
      </c>
      <c r="H16" s="372">
        <v>0</v>
      </c>
      <c r="I16" s="201">
        <f>SUM(B16:F16)</f>
        <v>0</v>
      </c>
      <c r="K16" s="204"/>
    </row>
    <row r="17" spans="1:11">
      <c r="A17" s="20" t="s">
        <v>7</v>
      </c>
      <c r="B17" s="372">
        <v>69000000</v>
      </c>
      <c r="C17" s="372">
        <v>39000000</v>
      </c>
      <c r="D17" s="372">
        <v>45000000</v>
      </c>
      <c r="E17" s="372">
        <v>50000000</v>
      </c>
      <c r="F17" s="372">
        <v>55000000</v>
      </c>
      <c r="G17" s="372">
        <v>31922300</v>
      </c>
      <c r="H17" s="372">
        <v>34117000</v>
      </c>
      <c r="I17" s="201">
        <f t="shared" ref="I17:I18" si="2">SUM(B17:F17)</f>
        <v>258000000</v>
      </c>
      <c r="K17" s="204"/>
    </row>
    <row r="18" spans="1:11">
      <c r="A18" s="20" t="s">
        <v>8</v>
      </c>
      <c r="B18" s="372">
        <v>2000000</v>
      </c>
      <c r="C18" s="372">
        <v>1000000</v>
      </c>
      <c r="D18" s="372">
        <v>1200000</v>
      </c>
      <c r="E18" s="372">
        <v>1200000</v>
      </c>
      <c r="F18" s="372">
        <v>1200000</v>
      </c>
      <c r="G18" s="372">
        <v>1200000</v>
      </c>
      <c r="H18" s="372">
        <v>1200000</v>
      </c>
      <c r="I18" s="201">
        <f t="shared" si="2"/>
        <v>6600000</v>
      </c>
      <c r="K18" s="204"/>
    </row>
    <row r="19" spans="1:11" ht="17.25">
      <c r="A19" s="205" t="s">
        <v>289</v>
      </c>
      <c r="B19" s="372" t="s">
        <v>44</v>
      </c>
      <c r="C19" s="372" t="s">
        <v>44</v>
      </c>
      <c r="D19" s="373" t="s">
        <v>44</v>
      </c>
      <c r="E19" s="373" t="s">
        <v>44</v>
      </c>
      <c r="F19" s="373" t="s">
        <v>44</v>
      </c>
      <c r="G19" s="373" t="s">
        <v>44</v>
      </c>
      <c r="H19" s="373" t="s">
        <v>44</v>
      </c>
      <c r="I19" s="263">
        <f>SUM(B19:F19)</f>
        <v>0</v>
      </c>
      <c r="K19" s="204"/>
    </row>
    <row r="20" spans="1:11" ht="15.75" thickBot="1">
      <c r="A20" s="45" t="s">
        <v>24</v>
      </c>
      <c r="B20" s="51">
        <f t="shared" ref="B20:H20" si="3">SUM(B8:B19)</f>
        <v>121736720</v>
      </c>
      <c r="C20" s="51">
        <f t="shared" si="3"/>
        <v>68508742</v>
      </c>
      <c r="D20" s="51">
        <f t="shared" si="3"/>
        <v>75568600</v>
      </c>
      <c r="E20" s="51">
        <f t="shared" si="3"/>
        <v>86419232.369997144</v>
      </c>
      <c r="F20" s="51">
        <f t="shared" si="3"/>
        <v>94814120.044010967</v>
      </c>
      <c r="G20" s="51">
        <f t="shared" si="3"/>
        <v>75470879.212826192</v>
      </c>
      <c r="H20" s="51">
        <f t="shared" si="3"/>
        <v>79905435.867271304</v>
      </c>
      <c r="I20" s="46">
        <f>SUM(B20:F20)</f>
        <v>447047414.41400814</v>
      </c>
      <c r="K20" s="204"/>
    </row>
    <row r="21" spans="1:11">
      <c r="A21" s="3"/>
      <c r="B21" s="3"/>
      <c r="C21" s="3"/>
      <c r="D21" s="19"/>
      <c r="E21" s="19"/>
      <c r="F21" s="19"/>
      <c r="H21" s="43"/>
      <c r="I21" s="44"/>
    </row>
    <row r="22" spans="1:11">
      <c r="F22" s="4"/>
      <c r="G22" s="207"/>
    </row>
    <row r="23" spans="1:11">
      <c r="A23" s="38" t="s">
        <v>27</v>
      </c>
      <c r="B23" s="10"/>
      <c r="C23" s="10"/>
      <c r="G23" s="207"/>
      <c r="H23" s="209"/>
    </row>
    <row r="24" spans="1:11">
      <c r="A24" s="9" t="s">
        <v>303</v>
      </c>
      <c r="B24" s="10"/>
      <c r="C24" s="10"/>
      <c r="G24" s="207"/>
      <c r="H24" s="209"/>
    </row>
    <row r="25" spans="1:11">
      <c r="A25" s="9" t="s">
        <v>292</v>
      </c>
      <c r="B25" s="10"/>
      <c r="C25" s="10"/>
      <c r="G25" s="207"/>
      <c r="H25" s="209"/>
    </row>
    <row r="26" spans="1:11">
      <c r="A26" s="350" t="s">
        <v>325</v>
      </c>
      <c r="B26" s="351"/>
      <c r="C26" s="351"/>
      <c r="D26" s="352"/>
      <c r="G26" s="207"/>
      <c r="H26" s="209"/>
    </row>
    <row r="27" spans="1:11">
      <c r="A27" s="9" t="s">
        <v>291</v>
      </c>
      <c r="B27" s="10"/>
      <c r="C27" s="10"/>
      <c r="G27" s="207"/>
      <c r="H27" s="209"/>
      <c r="I27" s="114" t="s">
        <v>273</v>
      </c>
    </row>
    <row r="47" spans="7:8">
      <c r="G47" s="207"/>
      <c r="H47" s="209"/>
    </row>
  </sheetData>
  <customSheetViews>
    <customSheetView guid="{3A7AD114-4D74-4E12-B483-5F1EDDDDB7E3}" scale="90">
      <pane xSplit="1" ySplit="7" topLeftCell="B8" activePane="bottomRight" state="frozenSplit"/>
      <selection pane="bottomRight" activeCell="I22" sqref="I22"/>
      <pageMargins left="0.7" right="0.7" top="0.75" bottom="0.75" header="0.3" footer="0.3"/>
      <pageSetup orientation="portrait"/>
    </customSheetView>
    <customSheetView guid="{19EB585C-0FBE-4704-A3C1-6BA57A72C50F}" scale="90">
      <pane xSplit="1" ySplit="7" topLeftCell="B8" activePane="bottomRight" state="frozenSplit"/>
      <selection pane="bottomRight" activeCell="A27" sqref="A27"/>
      <pageMargins left="0.7" right="0.7" top="0.75" bottom="0.75" header="0.3" footer="0.3"/>
      <pageSetup orientation="portrait" r:id="rId1"/>
    </customSheetView>
  </customSheetViews>
  <mergeCells count="2">
    <mergeCell ref="A4:A6"/>
    <mergeCell ref="A1:I2"/>
  </mergeCells>
  <pageMargins left="0.7" right="0.7" top="0.75" bottom="0.75" header="0.3" footer="0.3"/>
  <pageSetup scale="63" orientation="landscape" r:id="rId2"/>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2"/>
  <sheetViews>
    <sheetView zoomScaleNormal="100" zoomScalePageLayoutView="130" workbookViewId="0">
      <selection activeCell="B6" sqref="B6"/>
    </sheetView>
  </sheetViews>
  <sheetFormatPr defaultColWidth="8.7109375" defaultRowHeight="15"/>
  <cols>
    <col min="1" max="1" width="18.85546875" customWidth="1"/>
    <col min="2" max="2" width="17" customWidth="1"/>
    <col min="3" max="8" width="17.42578125" customWidth="1"/>
    <col min="9" max="9" width="19.7109375" customWidth="1"/>
    <col min="10" max="10" width="19.85546875" customWidth="1"/>
    <col min="12" max="12" width="51.5703125" customWidth="1"/>
  </cols>
  <sheetData>
    <row r="1" spans="1:12" ht="41.45" customHeight="1">
      <c r="A1" s="448" t="s">
        <v>57</v>
      </c>
      <c r="B1" s="448"/>
      <c r="C1" s="448"/>
      <c r="D1" s="448"/>
      <c r="E1" s="448"/>
      <c r="F1" s="448"/>
      <c r="G1" s="448"/>
      <c r="H1" s="448"/>
      <c r="I1" s="448"/>
      <c r="J1" s="448"/>
    </row>
    <row r="2" spans="1:12" ht="7.15" customHeight="1" thickBot="1"/>
    <row r="3" spans="1:12">
      <c r="A3" s="12"/>
      <c r="B3" s="23" t="s">
        <v>51</v>
      </c>
      <c r="C3" s="23" t="s">
        <v>53</v>
      </c>
      <c r="D3" s="24" t="s">
        <v>34</v>
      </c>
      <c r="E3" s="24" t="s">
        <v>34</v>
      </c>
      <c r="F3" s="24" t="s">
        <v>34</v>
      </c>
      <c r="G3" s="24" t="s">
        <v>34</v>
      </c>
      <c r="H3" s="24" t="s">
        <v>34</v>
      </c>
      <c r="I3" s="13" t="s">
        <v>41</v>
      </c>
      <c r="J3" s="14" t="s">
        <v>40</v>
      </c>
    </row>
    <row r="4" spans="1:12">
      <c r="A4" s="15"/>
      <c r="B4" s="17" t="s">
        <v>52</v>
      </c>
      <c r="C4" s="17" t="s">
        <v>54</v>
      </c>
      <c r="D4" s="17" t="s">
        <v>35</v>
      </c>
      <c r="E4" s="17" t="s">
        <v>36</v>
      </c>
      <c r="F4" s="17" t="s">
        <v>37</v>
      </c>
      <c r="G4" s="17" t="s">
        <v>38</v>
      </c>
      <c r="H4" s="17" t="s">
        <v>39</v>
      </c>
      <c r="I4" s="16" t="s">
        <v>42</v>
      </c>
      <c r="J4" s="18" t="s">
        <v>260</v>
      </c>
    </row>
    <row r="5" spans="1:12" ht="18" thickBot="1">
      <c r="A5" s="36" t="s">
        <v>43</v>
      </c>
      <c r="B5" s="27" t="s">
        <v>305</v>
      </c>
      <c r="C5" s="27" t="s">
        <v>63</v>
      </c>
      <c r="D5" s="27" t="s">
        <v>64</v>
      </c>
      <c r="E5" s="27" t="s">
        <v>65</v>
      </c>
      <c r="F5" s="27" t="s">
        <v>66</v>
      </c>
      <c r="G5" s="27" t="s">
        <v>249</v>
      </c>
      <c r="H5" s="27" t="s">
        <v>250</v>
      </c>
      <c r="I5" s="37" t="s">
        <v>306</v>
      </c>
      <c r="J5" s="28" t="s">
        <v>297</v>
      </c>
      <c r="L5" s="249"/>
    </row>
    <row r="6" spans="1:12" ht="45" customHeight="1">
      <c r="A6" s="210" t="s">
        <v>309</v>
      </c>
      <c r="B6" s="57">
        <f>'Fund Sources'!B27</f>
        <v>128154167</v>
      </c>
      <c r="C6" s="57">
        <f>'Fund Sources'!C27</f>
        <v>69621972.189999998</v>
      </c>
      <c r="D6" s="57">
        <f>'Fund Sources'!D27</f>
        <v>81108402.879999995</v>
      </c>
      <c r="E6" s="57">
        <f>'Fund Sources'!E27</f>
        <v>86752423.765356988</v>
      </c>
      <c r="F6" s="57">
        <f>'Fund Sources'!F27</f>
        <v>93959399.042040288</v>
      </c>
      <c r="G6" s="57">
        <f>'Fund Sources'!G27</f>
        <v>67007228.585738078</v>
      </c>
      <c r="H6" s="57">
        <f>'Fund Sources'!H27</f>
        <v>71153998.383417577</v>
      </c>
      <c r="I6" s="133">
        <f>SUM(D6:E6)</f>
        <v>167860826.64535698</v>
      </c>
      <c r="J6" s="58">
        <f>SUM(B6:F6)</f>
        <v>459596364.87739724</v>
      </c>
    </row>
    <row r="7" spans="1:12" ht="33" thickBot="1">
      <c r="A7" s="211" t="s">
        <v>308</v>
      </c>
      <c r="B7" s="83">
        <f>'ISRP Costs'!B20</f>
        <v>121736720</v>
      </c>
      <c r="C7" s="83">
        <f>'ISRP Costs'!C20</f>
        <v>68508742</v>
      </c>
      <c r="D7" s="83">
        <f>'ISRP Costs'!D20</f>
        <v>75568600</v>
      </c>
      <c r="E7" s="83">
        <f>'ISRP Costs'!E20</f>
        <v>86419232.369997144</v>
      </c>
      <c r="F7" s="83">
        <f>'ISRP Costs'!F20</f>
        <v>94814120.044010967</v>
      </c>
      <c r="G7" s="83">
        <f>'ISRP Costs'!G20</f>
        <v>75470879.212826192</v>
      </c>
      <c r="H7" s="83">
        <f>'ISRP Costs'!H20</f>
        <v>79905435.867271304</v>
      </c>
      <c r="I7" s="134">
        <f>SUM(D7:E7)</f>
        <v>161987832.36999714</v>
      </c>
      <c r="J7" s="59">
        <f>SUM(B7:F7)</f>
        <v>447047414.41400814</v>
      </c>
    </row>
    <row r="8" spans="1:12">
      <c r="H8" s="39" t="s">
        <v>55</v>
      </c>
      <c r="I8" s="40">
        <f>I6/I7</f>
        <v>1.0362557742111476</v>
      </c>
      <c r="J8" s="11"/>
    </row>
    <row r="9" spans="1:12" ht="17.25">
      <c r="H9" s="41" t="s">
        <v>307</v>
      </c>
      <c r="I9" s="42">
        <v>1</v>
      </c>
    </row>
    <row r="10" spans="1:12">
      <c r="A10" s="2" t="s">
        <v>27</v>
      </c>
    </row>
    <row r="11" spans="1:12">
      <c r="A11" s="450" t="s">
        <v>304</v>
      </c>
      <c r="B11" s="450"/>
      <c r="C11" s="450"/>
      <c r="D11" s="450"/>
      <c r="E11" s="450"/>
      <c r="F11" s="450"/>
      <c r="G11" s="450"/>
      <c r="H11" s="450"/>
      <c r="I11" s="450"/>
      <c r="J11" s="450"/>
    </row>
    <row r="12" spans="1:12" ht="30" customHeight="1">
      <c r="A12" s="443" t="s">
        <v>310</v>
      </c>
      <c r="B12" s="443"/>
      <c r="C12" s="443"/>
      <c r="D12" s="443"/>
      <c r="E12" s="443"/>
      <c r="F12" s="443"/>
      <c r="G12" s="443"/>
      <c r="H12" s="443"/>
      <c r="I12" s="443"/>
      <c r="J12" s="443"/>
    </row>
    <row r="13" spans="1:12">
      <c r="A13" s="449" t="s">
        <v>311</v>
      </c>
      <c r="B13" s="449"/>
      <c r="C13" s="449"/>
      <c r="D13" s="449"/>
      <c r="E13" s="449"/>
      <c r="F13" s="449"/>
      <c r="G13" s="449"/>
      <c r="H13" s="449"/>
      <c r="I13" s="449"/>
      <c r="J13" s="449"/>
    </row>
    <row r="14" spans="1:12">
      <c r="A14" s="63" t="s">
        <v>312</v>
      </c>
      <c r="B14" s="63"/>
      <c r="C14" s="63"/>
      <c r="D14" s="64"/>
      <c r="E14" s="64"/>
      <c r="F14" s="64"/>
      <c r="G14" s="64"/>
      <c r="H14" s="64"/>
      <c r="I14" s="64"/>
      <c r="J14" s="64"/>
    </row>
    <row r="15" spans="1:12" ht="58.5" customHeight="1">
      <c r="A15" s="443" t="s">
        <v>313</v>
      </c>
      <c r="B15" s="443"/>
      <c r="C15" s="443"/>
      <c r="D15" s="443"/>
      <c r="E15" s="443"/>
      <c r="F15" s="443"/>
      <c r="G15" s="443"/>
      <c r="H15" s="443"/>
      <c r="I15" s="443"/>
      <c r="J15" s="443"/>
    </row>
    <row r="16" spans="1:12">
      <c r="A16" s="65"/>
      <c r="B16" s="65"/>
      <c r="C16" s="65"/>
      <c r="D16" s="64"/>
      <c r="E16" s="64"/>
      <c r="F16" s="64"/>
      <c r="G16" s="64"/>
      <c r="H16" s="64"/>
      <c r="I16" s="64"/>
      <c r="J16" s="114" t="s">
        <v>258</v>
      </c>
    </row>
    <row r="17" spans="1:10">
      <c r="A17" s="64"/>
      <c r="B17" s="64"/>
      <c r="C17" s="64"/>
      <c r="D17" s="64"/>
      <c r="E17" s="64"/>
      <c r="F17" s="212"/>
      <c r="G17" s="64"/>
      <c r="H17" s="64"/>
      <c r="I17" s="64"/>
      <c r="J17" s="64"/>
    </row>
    <row r="18" spans="1:10">
      <c r="A18" s="64"/>
      <c r="B18" s="64"/>
      <c r="C18" s="64"/>
      <c r="D18" s="64"/>
      <c r="E18" s="64"/>
      <c r="F18" s="212"/>
      <c r="G18" s="64"/>
      <c r="H18" s="64"/>
      <c r="I18" s="64"/>
      <c r="J18" s="64"/>
    </row>
    <row r="19" spans="1:10">
      <c r="A19" s="64"/>
      <c r="B19" s="64"/>
      <c r="C19" s="64"/>
      <c r="D19" s="64"/>
      <c r="E19" s="64"/>
      <c r="F19" s="64"/>
      <c r="G19" s="64"/>
      <c r="H19" s="64"/>
      <c r="I19" s="64"/>
      <c r="J19" s="64"/>
    </row>
    <row r="20" spans="1:10">
      <c r="A20" s="64"/>
      <c r="B20" s="64"/>
      <c r="C20" s="64"/>
      <c r="D20" s="64"/>
      <c r="E20" s="64"/>
      <c r="F20" s="64"/>
      <c r="G20" s="64"/>
      <c r="H20" s="64"/>
      <c r="I20" s="64"/>
      <c r="J20" s="64"/>
    </row>
    <row r="21" spans="1:10">
      <c r="A21" s="64"/>
      <c r="B21" s="64"/>
      <c r="C21" s="64"/>
      <c r="D21" s="64"/>
      <c r="E21" s="64"/>
      <c r="F21" s="64"/>
      <c r="G21" s="64"/>
      <c r="H21" s="64"/>
      <c r="I21" s="64"/>
      <c r="J21" s="64"/>
    </row>
    <row r="22" spans="1:10">
      <c r="A22" s="64"/>
      <c r="B22" s="64"/>
      <c r="C22" s="64"/>
      <c r="D22" s="64"/>
      <c r="E22" s="64"/>
      <c r="F22" s="64"/>
      <c r="G22" s="64"/>
      <c r="H22" s="64"/>
      <c r="I22" s="64"/>
      <c r="J22" s="64"/>
    </row>
  </sheetData>
  <customSheetViews>
    <customSheetView guid="{3A7AD114-4D74-4E12-B483-5F1EDDDDB7E3}">
      <selection activeCell="H13" sqref="H13"/>
      <pageMargins left="0.7" right="0.7" top="0.75" bottom="0.75" header="0.3" footer="0.3"/>
      <pageSetup orientation="portrait"/>
    </customSheetView>
    <customSheetView guid="{19EB585C-0FBE-4704-A3C1-6BA57A72C50F}" scale="90">
      <selection activeCell="H18" sqref="H18"/>
      <pageMargins left="0.7" right="0.7" top="0.75" bottom="0.75" header="0.3" footer="0.3"/>
      <pageSetup orientation="portrait" r:id="rId1"/>
    </customSheetView>
  </customSheetViews>
  <mergeCells count="5">
    <mergeCell ref="A1:J1"/>
    <mergeCell ref="A12:J12"/>
    <mergeCell ref="A13:J13"/>
    <mergeCell ref="A15:J15"/>
    <mergeCell ref="A11:J11"/>
  </mergeCells>
  <phoneticPr fontId="20" type="noConversion"/>
  <pageMargins left="0.7" right="0.7" top="0.75" bottom="0.75" header="0.3" footer="0.3"/>
  <pageSetup scale="68" orientation="landscape" r:id="rId2"/>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4"/>
  <sheetViews>
    <sheetView topLeftCell="A11" zoomScaleNormal="100" workbookViewId="0">
      <selection activeCell="B21" sqref="B21"/>
    </sheetView>
  </sheetViews>
  <sheetFormatPr defaultColWidth="8.7109375" defaultRowHeight="15"/>
  <cols>
    <col min="1" max="1" width="42.42578125" customWidth="1"/>
    <col min="2" max="2" width="15.28515625" customWidth="1"/>
    <col min="3" max="3" width="15" customWidth="1"/>
    <col min="4" max="4" width="16.7109375" customWidth="1"/>
    <col min="5" max="5" width="16.85546875" customWidth="1"/>
    <col min="6" max="6" width="17.140625" customWidth="1"/>
    <col min="7" max="7" width="17" customWidth="1"/>
    <col min="8" max="8" width="16.85546875" customWidth="1"/>
    <col min="9" max="9" width="19.85546875" customWidth="1"/>
  </cols>
  <sheetData>
    <row r="1" spans="1:9" ht="15" customHeight="1">
      <c r="A1" s="451" t="s">
        <v>278</v>
      </c>
      <c r="B1" s="451"/>
      <c r="C1" s="451"/>
      <c r="D1" s="451"/>
      <c r="E1" s="451"/>
      <c r="F1" s="451"/>
      <c r="G1" s="451"/>
      <c r="H1" s="451"/>
      <c r="I1" s="451"/>
    </row>
    <row r="2" spans="1:9" ht="21" customHeight="1">
      <c r="A2" s="451"/>
      <c r="B2" s="451"/>
      <c r="C2" s="451"/>
      <c r="D2" s="451"/>
      <c r="E2" s="451"/>
      <c r="F2" s="451"/>
      <c r="G2" s="451"/>
      <c r="H2" s="451"/>
      <c r="I2" s="451"/>
    </row>
    <row r="3" spans="1:9" ht="7.15" customHeight="1" thickBot="1"/>
    <row r="4" spans="1:9">
      <c r="A4" s="22"/>
      <c r="B4" s="23" t="s">
        <v>51</v>
      </c>
      <c r="C4" s="23" t="s">
        <v>53</v>
      </c>
      <c r="D4" s="24" t="s">
        <v>34</v>
      </c>
      <c r="E4" s="24" t="s">
        <v>34</v>
      </c>
      <c r="F4" s="24" t="s">
        <v>34</v>
      </c>
      <c r="G4" s="24" t="s">
        <v>34</v>
      </c>
      <c r="H4" s="24" t="s">
        <v>34</v>
      </c>
      <c r="I4" s="14" t="s">
        <v>40</v>
      </c>
    </row>
    <row r="5" spans="1:9" ht="17.25">
      <c r="A5" s="25"/>
      <c r="B5" s="17" t="s">
        <v>68</v>
      </c>
      <c r="C5" s="17" t="s">
        <v>54</v>
      </c>
      <c r="D5" s="17" t="s">
        <v>35</v>
      </c>
      <c r="E5" s="17" t="s">
        <v>36</v>
      </c>
      <c r="F5" s="17" t="s">
        <v>37</v>
      </c>
      <c r="G5" s="17" t="s">
        <v>38</v>
      </c>
      <c r="H5" s="17" t="s">
        <v>39</v>
      </c>
      <c r="I5" s="18" t="s">
        <v>260</v>
      </c>
    </row>
    <row r="6" spans="1:9" ht="15.75" thickBot="1">
      <c r="A6" s="26" t="s">
        <v>33</v>
      </c>
      <c r="B6" s="27" t="s">
        <v>296</v>
      </c>
      <c r="C6" s="27" t="s">
        <v>63</v>
      </c>
      <c r="D6" s="27" t="s">
        <v>64</v>
      </c>
      <c r="E6" s="27" t="s">
        <v>65</v>
      </c>
      <c r="F6" s="27" t="s">
        <v>66</v>
      </c>
      <c r="G6" s="27" t="s">
        <v>249</v>
      </c>
      <c r="H6" s="27" t="s">
        <v>250</v>
      </c>
      <c r="I6" s="243" t="s">
        <v>297</v>
      </c>
    </row>
    <row r="7" spans="1:9">
      <c r="A7" s="68" t="s">
        <v>9</v>
      </c>
      <c r="B7" s="72"/>
      <c r="C7" s="72"/>
      <c r="D7" s="6"/>
      <c r="E7" s="6"/>
      <c r="F7" s="6"/>
      <c r="G7" s="6"/>
      <c r="H7" s="6"/>
      <c r="I7" s="29"/>
    </row>
    <row r="8" spans="1:9">
      <c r="A8" s="30" t="s">
        <v>10</v>
      </c>
      <c r="B8" s="374">
        <f>23904363+24198416</f>
        <v>48102779</v>
      </c>
      <c r="C8" s="374">
        <v>25586486.210000001</v>
      </c>
      <c r="D8" s="374">
        <v>27300300</v>
      </c>
      <c r="E8" s="374">
        <v>28951928.947556999</v>
      </c>
      <c r="F8" s="374">
        <v>30704652.721986677</v>
      </c>
      <c r="G8" s="374">
        <v>32560997.893604185</v>
      </c>
      <c r="H8" s="374">
        <v>34532237.447410561</v>
      </c>
      <c r="I8" s="31">
        <f>SUM(B8:F8)</f>
        <v>160646146.87954369</v>
      </c>
    </row>
    <row r="9" spans="1:9">
      <c r="A9" s="30" t="s">
        <v>315</v>
      </c>
      <c r="B9" s="374">
        <v>173414</v>
      </c>
      <c r="C9" s="374">
        <v>0</v>
      </c>
      <c r="D9" s="374">
        <v>0</v>
      </c>
      <c r="E9" s="374">
        <v>0</v>
      </c>
      <c r="F9" s="374">
        <v>0</v>
      </c>
      <c r="G9" s="374">
        <v>0</v>
      </c>
      <c r="H9" s="374">
        <v>0</v>
      </c>
      <c r="I9" s="31">
        <f t="shared" ref="I9:I12" si="0">SUM(B9:F9)</f>
        <v>173414</v>
      </c>
    </row>
    <row r="10" spans="1:9">
      <c r="A10" s="30" t="s">
        <v>11</v>
      </c>
      <c r="B10" s="374">
        <v>3979638</v>
      </c>
      <c r="C10" s="374">
        <v>2623620.11</v>
      </c>
      <c r="D10" s="374">
        <v>6443902.8799999999</v>
      </c>
      <c r="E10" s="374">
        <v>4632150.17</v>
      </c>
      <c r="F10" s="374">
        <v>4979765.51</v>
      </c>
      <c r="G10" s="374">
        <v>0</v>
      </c>
      <c r="H10" s="374">
        <v>0</v>
      </c>
      <c r="I10" s="31">
        <f t="shared" si="0"/>
        <v>22659076.669999994</v>
      </c>
    </row>
    <row r="11" spans="1:9">
      <c r="A11" s="30" t="s">
        <v>316</v>
      </c>
      <c r="B11" s="374">
        <f>157711+966643</f>
        <v>1124354</v>
      </c>
      <c r="C11" s="374">
        <v>791659.87</v>
      </c>
      <c r="D11" s="374">
        <v>534200</v>
      </c>
      <c r="E11" s="374">
        <v>430919.64780000004</v>
      </c>
      <c r="F11" s="374">
        <v>387555.8100535986</v>
      </c>
      <c r="G11" s="374">
        <v>328836.69213389157</v>
      </c>
      <c r="H11" s="374">
        <v>243825.93600701049</v>
      </c>
      <c r="I11" s="31">
        <f t="shared" si="0"/>
        <v>3268689.3278535986</v>
      </c>
    </row>
    <row r="12" spans="1:9">
      <c r="A12" s="30" t="s">
        <v>317</v>
      </c>
      <c r="B12" s="374">
        <f>795982+1008300</f>
        <v>1804282</v>
      </c>
      <c r="C12" s="374">
        <v>1120206</v>
      </c>
      <c r="D12" s="374">
        <v>1350000</v>
      </c>
      <c r="E12" s="374">
        <v>1500000</v>
      </c>
      <c r="F12" s="374">
        <v>1650000</v>
      </c>
      <c r="G12" s="374">
        <v>957669</v>
      </c>
      <c r="H12" s="374">
        <v>1023510</v>
      </c>
      <c r="I12" s="31">
        <f t="shared" si="0"/>
        <v>7424488</v>
      </c>
    </row>
    <row r="13" spans="1:9">
      <c r="A13" s="32" t="s">
        <v>26</v>
      </c>
      <c r="B13" s="374">
        <v>0</v>
      </c>
      <c r="C13" s="374">
        <v>0</v>
      </c>
      <c r="D13" s="374">
        <v>0</v>
      </c>
      <c r="E13" s="374">
        <v>0</v>
      </c>
      <c r="F13" s="374">
        <v>0</v>
      </c>
      <c r="G13" s="374">
        <v>0</v>
      </c>
      <c r="H13" s="374">
        <v>0</v>
      </c>
      <c r="I13" s="31">
        <f>SUM(B13:F13)</f>
        <v>0</v>
      </c>
    </row>
    <row r="14" spans="1:9">
      <c r="A14" s="30" t="s">
        <v>22</v>
      </c>
      <c r="B14" s="84">
        <f t="shared" ref="B14:H14" si="1">SUM(B8:B13)</f>
        <v>55184467</v>
      </c>
      <c r="C14" s="84">
        <f t="shared" si="1"/>
        <v>30121972.190000001</v>
      </c>
      <c r="D14" s="84">
        <f t="shared" si="1"/>
        <v>35628402.880000003</v>
      </c>
      <c r="E14" s="84">
        <f t="shared" si="1"/>
        <v>35514998.765356995</v>
      </c>
      <c r="F14" s="84">
        <f t="shared" si="1"/>
        <v>37721974.042040281</v>
      </c>
      <c r="G14" s="84">
        <f t="shared" si="1"/>
        <v>33847503.585738078</v>
      </c>
      <c r="H14" s="84">
        <f t="shared" si="1"/>
        <v>35799573.383417569</v>
      </c>
      <c r="I14" s="75">
        <f>SUM(I8:I13)</f>
        <v>194171814.87739727</v>
      </c>
    </row>
    <row r="15" spans="1:9" ht="17.25">
      <c r="A15" s="69" t="s">
        <v>301</v>
      </c>
      <c r="B15" s="73"/>
      <c r="C15" s="73"/>
      <c r="D15" s="8"/>
      <c r="E15" s="8"/>
      <c r="F15" s="8"/>
      <c r="G15" s="8"/>
      <c r="H15" s="8"/>
      <c r="I15" s="29"/>
    </row>
    <row r="16" spans="1:9">
      <c r="A16" s="30" t="s">
        <v>12</v>
      </c>
      <c r="B16" s="374">
        <v>0</v>
      </c>
      <c r="C16" s="374">
        <v>0</v>
      </c>
      <c r="D16" s="374">
        <v>0</v>
      </c>
      <c r="E16" s="374">
        <v>0</v>
      </c>
      <c r="F16" s="374">
        <v>0</v>
      </c>
      <c r="G16" s="374">
        <v>0</v>
      </c>
      <c r="H16" s="374">
        <v>0</v>
      </c>
      <c r="I16" s="31">
        <f>SUM(B16:F16)</f>
        <v>0</v>
      </c>
    </row>
    <row r="17" spans="1:9">
      <c r="A17" s="30" t="s">
        <v>13</v>
      </c>
      <c r="B17" s="374">
        <v>0</v>
      </c>
      <c r="C17" s="374">
        <v>0</v>
      </c>
      <c r="D17" s="374">
        <v>0</v>
      </c>
      <c r="E17" s="374">
        <v>0</v>
      </c>
      <c r="F17" s="374">
        <v>0</v>
      </c>
      <c r="G17" s="374">
        <v>0</v>
      </c>
      <c r="H17" s="374">
        <v>0</v>
      </c>
      <c r="I17" s="31">
        <f t="shared" ref="I17:I19" si="2">SUM(B17:F17)</f>
        <v>0</v>
      </c>
    </row>
    <row r="18" spans="1:9">
      <c r="A18" s="30" t="s">
        <v>14</v>
      </c>
      <c r="B18" s="374">
        <v>69000000</v>
      </c>
      <c r="C18" s="374">
        <v>39000000</v>
      </c>
      <c r="D18" s="374">
        <v>45000000</v>
      </c>
      <c r="E18" s="374">
        <v>50000000</v>
      </c>
      <c r="F18" s="374">
        <v>55000000</v>
      </c>
      <c r="G18" s="374">
        <v>31922300</v>
      </c>
      <c r="H18" s="374">
        <v>34117000</v>
      </c>
      <c r="I18" s="31">
        <f t="shared" si="2"/>
        <v>258000000</v>
      </c>
    </row>
    <row r="19" spans="1:9">
      <c r="A19" s="30" t="s">
        <v>15</v>
      </c>
      <c r="B19" s="374">
        <v>0</v>
      </c>
      <c r="C19" s="374">
        <v>0</v>
      </c>
      <c r="D19" s="374">
        <v>0</v>
      </c>
      <c r="E19" s="374">
        <v>0</v>
      </c>
      <c r="F19" s="374">
        <v>0</v>
      </c>
      <c r="G19" s="374">
        <v>0</v>
      </c>
      <c r="H19" s="374">
        <v>0</v>
      </c>
      <c r="I19" s="31">
        <f t="shared" si="2"/>
        <v>0</v>
      </c>
    </row>
    <row r="20" spans="1:9">
      <c r="A20" s="32" t="s">
        <v>16</v>
      </c>
      <c r="B20" s="374">
        <v>0</v>
      </c>
      <c r="C20" s="374">
        <v>0</v>
      </c>
      <c r="D20" s="375">
        <v>0</v>
      </c>
      <c r="E20" s="375">
        <v>0</v>
      </c>
      <c r="F20" s="375">
        <v>0</v>
      </c>
      <c r="G20" s="375">
        <v>0</v>
      </c>
      <c r="H20" s="375">
        <v>0</v>
      </c>
      <c r="I20" s="31">
        <f>SUM(B20:F20)</f>
        <v>0</v>
      </c>
    </row>
    <row r="21" spans="1:9">
      <c r="A21" s="30" t="s">
        <v>23</v>
      </c>
      <c r="B21" s="84">
        <f t="shared" ref="B21:H21" si="3">SUM(B16:B20)</f>
        <v>69000000</v>
      </c>
      <c r="C21" s="84">
        <f t="shared" si="3"/>
        <v>39000000</v>
      </c>
      <c r="D21" s="7">
        <f t="shared" si="3"/>
        <v>45000000</v>
      </c>
      <c r="E21" s="7">
        <f t="shared" si="3"/>
        <v>50000000</v>
      </c>
      <c r="F21" s="7">
        <f t="shared" si="3"/>
        <v>55000000</v>
      </c>
      <c r="G21" s="7">
        <f t="shared" si="3"/>
        <v>31922300</v>
      </c>
      <c r="H21" s="7">
        <f t="shared" si="3"/>
        <v>34117000</v>
      </c>
      <c r="I21" s="75">
        <f>SUM(I16:I20)</f>
        <v>258000000</v>
      </c>
    </row>
    <row r="22" spans="1:9" ht="17.25">
      <c r="A22" s="69" t="s">
        <v>302</v>
      </c>
      <c r="B22" s="73"/>
      <c r="C22" s="73"/>
      <c r="D22" s="8"/>
      <c r="E22" s="8"/>
      <c r="F22" s="8"/>
      <c r="G22" s="8"/>
      <c r="H22" s="8"/>
      <c r="I22" s="29"/>
    </row>
    <row r="23" spans="1:9">
      <c r="A23" s="30" t="s">
        <v>17</v>
      </c>
      <c r="B23" s="374">
        <v>3969700</v>
      </c>
      <c r="C23" s="374">
        <v>500000</v>
      </c>
      <c r="D23" s="374">
        <v>480000</v>
      </c>
      <c r="E23" s="374">
        <v>1237425</v>
      </c>
      <c r="F23" s="374">
        <v>1237425</v>
      </c>
      <c r="G23" s="374">
        <v>1237425</v>
      </c>
      <c r="H23" s="374">
        <v>1237425</v>
      </c>
      <c r="I23" s="31">
        <f>SUM(B23:F23)</f>
        <v>7424550</v>
      </c>
    </row>
    <row r="24" spans="1:9">
      <c r="A24" s="30" t="s">
        <v>18</v>
      </c>
      <c r="B24" s="374">
        <v>0</v>
      </c>
      <c r="C24" s="374">
        <v>0</v>
      </c>
      <c r="D24" s="374">
        <v>0</v>
      </c>
      <c r="E24" s="374">
        <v>0</v>
      </c>
      <c r="F24" s="374">
        <v>0</v>
      </c>
      <c r="G24" s="374">
        <v>0</v>
      </c>
      <c r="H24" s="374">
        <v>0</v>
      </c>
      <c r="I24" s="31">
        <f>SUM(B24:F24)</f>
        <v>0</v>
      </c>
    </row>
    <row r="25" spans="1:9">
      <c r="A25" s="32" t="s">
        <v>19</v>
      </c>
      <c r="B25" s="375">
        <v>0</v>
      </c>
      <c r="C25" s="375">
        <v>0</v>
      </c>
      <c r="D25" s="375">
        <v>0</v>
      </c>
      <c r="E25" s="375">
        <v>0</v>
      </c>
      <c r="F25" s="375">
        <v>0</v>
      </c>
      <c r="G25" s="375">
        <v>0</v>
      </c>
      <c r="H25" s="375">
        <v>0</v>
      </c>
      <c r="I25" s="31">
        <f>SUM(B25:F25)</f>
        <v>0</v>
      </c>
    </row>
    <row r="26" spans="1:9">
      <c r="A26" s="33" t="s">
        <v>25</v>
      </c>
      <c r="B26" s="34">
        <f t="shared" ref="B26:H26" si="4">SUM(B23:B25)</f>
        <v>3969700</v>
      </c>
      <c r="C26" s="34">
        <f t="shared" si="4"/>
        <v>500000</v>
      </c>
      <c r="D26" s="34">
        <f t="shared" si="4"/>
        <v>480000</v>
      </c>
      <c r="E26" s="34">
        <f t="shared" si="4"/>
        <v>1237425</v>
      </c>
      <c r="F26" s="34">
        <f t="shared" si="4"/>
        <v>1237425</v>
      </c>
      <c r="G26" s="34">
        <f t="shared" si="4"/>
        <v>1237425</v>
      </c>
      <c r="H26" s="34">
        <f t="shared" si="4"/>
        <v>1237425</v>
      </c>
      <c r="I26" s="35">
        <f>SUM(I23:I25)</f>
        <v>7424550</v>
      </c>
    </row>
    <row r="27" spans="1:9">
      <c r="A27" s="54" t="s">
        <v>20</v>
      </c>
      <c r="B27" s="74">
        <f>B26+B21+B14</f>
        <v>128154167</v>
      </c>
      <c r="C27" s="74">
        <f>C26+C21+C14</f>
        <v>69621972.189999998</v>
      </c>
      <c r="D27" s="74">
        <f t="shared" ref="D27:H27" si="5">D26+D21+D14</f>
        <v>81108402.879999995</v>
      </c>
      <c r="E27" s="74">
        <f t="shared" si="5"/>
        <v>86752423.765356988</v>
      </c>
      <c r="F27" s="74">
        <f t="shared" si="5"/>
        <v>93959399.042040288</v>
      </c>
      <c r="G27" s="74">
        <f t="shared" si="5"/>
        <v>67007228.585738078</v>
      </c>
      <c r="H27" s="74">
        <f t="shared" si="5"/>
        <v>71153998.383417577</v>
      </c>
      <c r="I27" s="76">
        <f>SUM(B27:F27)</f>
        <v>459596364.87739724</v>
      </c>
    </row>
    <row r="28" spans="1:9" ht="15.75" thickBot="1">
      <c r="A28" s="55" t="s">
        <v>32</v>
      </c>
      <c r="B28" s="56">
        <f>'ISRP Costs'!B20/'Fund Sources'!B27</f>
        <v>0.94992400832350621</v>
      </c>
      <c r="C28" s="56">
        <f>'ISRP Costs'!C20/'Fund Sources'!C27</f>
        <v>0.98401036116928764</v>
      </c>
      <c r="D28" s="56">
        <f>'ISRP Costs'!D20/'Fund Sources'!D27</f>
        <v>0.93169877986383065</v>
      </c>
      <c r="E28" s="56">
        <f>'ISRP Costs'!E20/'Fund Sources'!E27</f>
        <v>0.99615928430701783</v>
      </c>
      <c r="F28" s="56">
        <f>'ISRP Costs'!F20/'Fund Sources'!F27</f>
        <v>1.0090967057120943</v>
      </c>
      <c r="G28" s="56">
        <f>'ISRP Costs'!G20/'Fund Sources'!G27</f>
        <v>1.1263095162376187</v>
      </c>
      <c r="H28" s="56">
        <f>'ISRP Costs'!H20/'Fund Sources'!H27</f>
        <v>1.1229929123124758</v>
      </c>
      <c r="I28" s="56">
        <f>'ISRP Costs'!I20/'Fund Sources'!I27</f>
        <v>0.9726957142780347</v>
      </c>
    </row>
    <row r="29" spans="1:9">
      <c r="H29" s="208"/>
      <c r="I29" s="242"/>
    </row>
    <row r="30" spans="1:9">
      <c r="A30" s="2" t="s">
        <v>27</v>
      </c>
      <c r="B30" s="5"/>
      <c r="C30" s="5"/>
    </row>
    <row r="31" spans="1:9">
      <c r="A31" t="s">
        <v>69</v>
      </c>
      <c r="B31" s="5"/>
      <c r="C31" s="5"/>
    </row>
    <row r="32" spans="1:9">
      <c r="A32" t="s">
        <v>298</v>
      </c>
      <c r="B32" s="5"/>
      <c r="C32" s="5"/>
    </row>
    <row r="33" spans="1:9">
      <c r="A33" t="s">
        <v>299</v>
      </c>
      <c r="B33" s="5"/>
      <c r="C33" s="5"/>
    </row>
    <row r="34" spans="1:9">
      <c r="A34" s="9" t="s">
        <v>21</v>
      </c>
      <c r="I34" s="114" t="s">
        <v>273</v>
      </c>
    </row>
  </sheetData>
  <customSheetViews>
    <customSheetView guid="{3A7AD114-4D74-4E12-B483-5F1EDDDDB7E3}">
      <selection activeCell="I29" sqref="I29"/>
      <pageMargins left="0.7" right="0.7" top="0.75" bottom="0.75" header="0.3" footer="0.3"/>
      <pageSetup orientation="portrait"/>
    </customSheetView>
    <customSheetView guid="{19EB585C-0FBE-4704-A3C1-6BA57A72C50F}">
      <selection activeCell="K41" sqref="K41"/>
      <pageMargins left="0.7" right="0.7" top="0.75" bottom="0.75" header="0.3" footer="0.3"/>
      <pageSetup orientation="portrait"/>
    </customSheetView>
  </customSheetViews>
  <mergeCells count="1">
    <mergeCell ref="A1:I2"/>
  </mergeCells>
  <pageMargins left="0.25" right="0.25" top="0.75" bottom="0.75" header="0.3" footer="0.3"/>
  <pageSetup scale="7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77"/>
  <sheetViews>
    <sheetView topLeftCell="A30" zoomScale="110" zoomScaleNormal="110" workbookViewId="0">
      <selection activeCell="A44" sqref="A44"/>
    </sheetView>
  </sheetViews>
  <sheetFormatPr defaultColWidth="10.7109375" defaultRowHeight="15"/>
  <cols>
    <col min="1" max="1" width="66.28515625" customWidth="1"/>
    <col min="2" max="2" width="20.7109375" customWidth="1"/>
  </cols>
  <sheetData>
    <row r="1" spans="1:3">
      <c r="A1" s="137" t="s">
        <v>88</v>
      </c>
      <c r="B1" s="138" t="s">
        <v>87</v>
      </c>
      <c r="C1" s="139" t="s">
        <v>209</v>
      </c>
    </row>
    <row r="2" spans="1:3" ht="15.75" thickBot="1">
      <c r="A2" s="452" t="s">
        <v>212</v>
      </c>
      <c r="B2" s="453"/>
      <c r="C2" s="454"/>
    </row>
    <row r="3" spans="1:3">
      <c r="A3" s="144" t="s">
        <v>181</v>
      </c>
      <c r="B3" s="145" t="s">
        <v>180</v>
      </c>
      <c r="C3" s="146" t="s">
        <v>82</v>
      </c>
    </row>
    <row r="4" spans="1:3">
      <c r="A4" s="140" t="s">
        <v>183</v>
      </c>
      <c r="B4" s="136" t="s">
        <v>182</v>
      </c>
      <c r="C4" s="141" t="s">
        <v>82</v>
      </c>
    </row>
    <row r="5" spans="1:3">
      <c r="A5" s="140" t="s">
        <v>185</v>
      </c>
      <c r="B5" s="136" t="s">
        <v>184</v>
      </c>
      <c r="C5" s="141" t="s">
        <v>82</v>
      </c>
    </row>
    <row r="6" spans="1:3">
      <c r="A6" s="140" t="s">
        <v>187</v>
      </c>
      <c r="B6" s="136" t="s">
        <v>186</v>
      </c>
      <c r="C6" s="141" t="s">
        <v>82</v>
      </c>
    </row>
    <row r="7" spans="1:3">
      <c r="A7" s="140" t="s">
        <v>189</v>
      </c>
      <c r="B7" s="136" t="s">
        <v>188</v>
      </c>
      <c r="C7" s="141" t="s">
        <v>82</v>
      </c>
    </row>
    <row r="8" spans="1:3" ht="15.75" thickBot="1">
      <c r="A8" s="452" t="s">
        <v>213</v>
      </c>
      <c r="B8" s="453"/>
      <c r="C8" s="454"/>
    </row>
    <row r="9" spans="1:3" ht="15" customHeight="1">
      <c r="A9" s="144" t="s">
        <v>193</v>
      </c>
      <c r="B9" s="145" t="s">
        <v>192</v>
      </c>
      <c r="C9" s="146" t="s">
        <v>82</v>
      </c>
    </row>
    <row r="10" spans="1:3">
      <c r="A10" s="140" t="s">
        <v>195</v>
      </c>
      <c r="B10" s="136" t="s">
        <v>194</v>
      </c>
      <c r="C10" s="141" t="s">
        <v>82</v>
      </c>
    </row>
    <row r="11" spans="1:3">
      <c r="A11" s="140" t="s">
        <v>197</v>
      </c>
      <c r="B11" s="136" t="s">
        <v>196</v>
      </c>
      <c r="C11" s="141" t="s">
        <v>82</v>
      </c>
    </row>
    <row r="12" spans="1:3">
      <c r="A12" s="140" t="s">
        <v>199</v>
      </c>
      <c r="B12" s="136" t="s">
        <v>198</v>
      </c>
      <c r="C12" s="141" t="s">
        <v>82</v>
      </c>
    </row>
    <row r="13" spans="1:3" ht="16.149999999999999" customHeight="1" thickBot="1">
      <c r="A13" s="452" t="s">
        <v>218</v>
      </c>
      <c r="B13" s="453"/>
      <c r="C13" s="454"/>
    </row>
    <row r="14" spans="1:3" ht="15" customHeight="1">
      <c r="A14" s="144" t="s">
        <v>147</v>
      </c>
      <c r="B14" s="145" t="s">
        <v>146</v>
      </c>
      <c r="C14" s="126" t="s">
        <v>82</v>
      </c>
    </row>
    <row r="15" spans="1:3">
      <c r="A15" s="140" t="s">
        <v>149</v>
      </c>
      <c r="B15" s="136" t="s">
        <v>148</v>
      </c>
      <c r="C15" s="52" t="s">
        <v>82</v>
      </c>
    </row>
    <row r="16" spans="1:3">
      <c r="A16" s="140" t="s">
        <v>157</v>
      </c>
      <c r="B16" s="136" t="s">
        <v>156</v>
      </c>
      <c r="C16" s="141" t="s">
        <v>83</v>
      </c>
    </row>
    <row r="17" spans="1:3">
      <c r="A17" s="140" t="s">
        <v>153</v>
      </c>
      <c r="B17" s="136" t="s">
        <v>152</v>
      </c>
      <c r="C17" s="141" t="s">
        <v>83</v>
      </c>
    </row>
    <row r="18" spans="1:3">
      <c r="A18" s="140" t="s">
        <v>155</v>
      </c>
      <c r="B18" s="136" t="s">
        <v>154</v>
      </c>
      <c r="C18" s="141" t="s">
        <v>83</v>
      </c>
    </row>
    <row r="19" spans="1:3" ht="16.149999999999999" customHeight="1" thickBot="1">
      <c r="A19" s="452" t="s">
        <v>219</v>
      </c>
      <c r="B19" s="453"/>
      <c r="C19" s="454"/>
    </row>
    <row r="20" spans="1:3">
      <c r="A20" s="144" t="s">
        <v>143</v>
      </c>
      <c r="B20" s="145" t="s">
        <v>84</v>
      </c>
      <c r="C20" s="146" t="s">
        <v>82</v>
      </c>
    </row>
    <row r="21" spans="1:3">
      <c r="A21" s="140" t="s">
        <v>145</v>
      </c>
      <c r="B21" s="136" t="s">
        <v>144</v>
      </c>
      <c r="C21" s="141" t="s">
        <v>82</v>
      </c>
    </row>
    <row r="22" spans="1:3">
      <c r="A22" s="140" t="s">
        <v>140</v>
      </c>
      <c r="B22" s="136" t="s">
        <v>139</v>
      </c>
      <c r="C22" s="141" t="s">
        <v>82</v>
      </c>
    </row>
    <row r="23" spans="1:3">
      <c r="A23" s="140" t="s">
        <v>138</v>
      </c>
      <c r="B23" s="136" t="s">
        <v>137</v>
      </c>
      <c r="C23" s="141" t="s">
        <v>82</v>
      </c>
    </row>
    <row r="24" spans="1:3">
      <c r="A24" s="140" t="s">
        <v>142</v>
      </c>
      <c r="B24" s="136" t="s">
        <v>141</v>
      </c>
      <c r="C24" s="141" t="s">
        <v>82</v>
      </c>
    </row>
    <row r="25" spans="1:3">
      <c r="A25" s="140" t="s">
        <v>136</v>
      </c>
      <c r="B25" s="136" t="s">
        <v>76</v>
      </c>
      <c r="C25" s="141" t="s">
        <v>82</v>
      </c>
    </row>
    <row r="26" spans="1:3">
      <c r="A26" s="140" t="s">
        <v>164</v>
      </c>
      <c r="B26" s="136" t="s">
        <v>163</v>
      </c>
      <c r="C26" s="141" t="s">
        <v>83</v>
      </c>
    </row>
    <row r="27" spans="1:3">
      <c r="A27" s="140" t="s">
        <v>158</v>
      </c>
      <c r="B27" s="136" t="s">
        <v>78</v>
      </c>
      <c r="C27" s="141" t="s">
        <v>83</v>
      </c>
    </row>
    <row r="28" spans="1:3">
      <c r="A28" s="140" t="s">
        <v>160</v>
      </c>
      <c r="B28" s="136" t="s">
        <v>159</v>
      </c>
      <c r="C28" s="141" t="s">
        <v>83</v>
      </c>
    </row>
    <row r="29" spans="1:3">
      <c r="A29" s="140" t="s">
        <v>151</v>
      </c>
      <c r="B29" s="136" t="s">
        <v>150</v>
      </c>
      <c r="C29" s="141" t="s">
        <v>83</v>
      </c>
    </row>
    <row r="30" spans="1:3" ht="16.149999999999999" customHeight="1" thickBot="1">
      <c r="A30" s="452" t="s">
        <v>217</v>
      </c>
      <c r="B30" s="453"/>
      <c r="C30" s="454"/>
    </row>
    <row r="31" spans="1:3">
      <c r="A31" s="144" t="s">
        <v>178</v>
      </c>
      <c r="B31" s="145" t="s">
        <v>177</v>
      </c>
      <c r="C31" s="146" t="s">
        <v>82</v>
      </c>
    </row>
    <row r="32" spans="1:3" ht="16.899999999999999" customHeight="1">
      <c r="A32" s="140" t="s">
        <v>170</v>
      </c>
      <c r="B32" s="136" t="s">
        <v>179</v>
      </c>
      <c r="C32" s="141" t="s">
        <v>82</v>
      </c>
    </row>
    <row r="33" spans="1:6">
      <c r="A33" s="140" t="s">
        <v>166</v>
      </c>
      <c r="B33" s="136" t="s">
        <v>165</v>
      </c>
      <c r="C33" s="141" t="s">
        <v>83</v>
      </c>
      <c r="F33" s="135"/>
    </row>
    <row r="34" spans="1:6">
      <c r="A34" s="140" t="s">
        <v>168</v>
      </c>
      <c r="B34" s="136" t="s">
        <v>167</v>
      </c>
      <c r="C34" s="141" t="s">
        <v>83</v>
      </c>
      <c r="F34" s="135"/>
    </row>
    <row r="35" spans="1:6">
      <c r="A35" s="140" t="s">
        <v>170</v>
      </c>
      <c r="B35" s="136" t="s">
        <v>169</v>
      </c>
      <c r="C35" s="141" t="s">
        <v>83</v>
      </c>
    </row>
    <row r="36" spans="1:6" ht="15" customHeight="1" thickBot="1">
      <c r="A36" s="452" t="s">
        <v>210</v>
      </c>
      <c r="B36" s="453"/>
      <c r="C36" s="454"/>
    </row>
    <row r="37" spans="1:6">
      <c r="A37" s="144" t="s">
        <v>129</v>
      </c>
      <c r="B37" s="145" t="s">
        <v>128</v>
      </c>
      <c r="C37" s="146" t="s">
        <v>83</v>
      </c>
    </row>
    <row r="38" spans="1:6">
      <c r="A38" s="140" t="s">
        <v>131</v>
      </c>
      <c r="B38" s="136" t="s">
        <v>130</v>
      </c>
      <c r="C38" s="141" t="s">
        <v>83</v>
      </c>
    </row>
    <row r="39" spans="1:6">
      <c r="A39" s="140" t="s">
        <v>133</v>
      </c>
      <c r="B39" s="136" t="s">
        <v>132</v>
      </c>
      <c r="C39" s="52" t="s">
        <v>83</v>
      </c>
    </row>
    <row r="40" spans="1:6">
      <c r="A40" s="140" t="s">
        <v>135</v>
      </c>
      <c r="B40" s="136" t="s">
        <v>134</v>
      </c>
      <c r="C40" s="52" t="s">
        <v>83</v>
      </c>
    </row>
    <row r="41" spans="1:6" ht="16.149999999999999" customHeight="1" thickBot="1">
      <c r="A41" s="452" t="s">
        <v>211</v>
      </c>
      <c r="B41" s="453"/>
      <c r="C41" s="454"/>
    </row>
    <row r="42" spans="1:6">
      <c r="A42" s="144" t="s">
        <v>172</v>
      </c>
      <c r="B42" s="145" t="s">
        <v>171</v>
      </c>
      <c r="C42" s="126" t="s">
        <v>83</v>
      </c>
    </row>
    <row r="43" spans="1:6">
      <c r="A43" s="140" t="s">
        <v>174</v>
      </c>
      <c r="B43" s="136" t="s">
        <v>173</v>
      </c>
      <c r="C43" s="52" t="s">
        <v>83</v>
      </c>
    </row>
    <row r="44" spans="1:6">
      <c r="A44" s="140" t="s">
        <v>176</v>
      </c>
      <c r="B44" s="136" t="s">
        <v>175</v>
      </c>
      <c r="C44" s="52" t="s">
        <v>83</v>
      </c>
    </row>
    <row r="45" spans="1:6" ht="16.149999999999999" customHeight="1" thickBot="1">
      <c r="A45" s="452" t="s">
        <v>220</v>
      </c>
      <c r="B45" s="453"/>
      <c r="C45" s="454"/>
    </row>
    <row r="46" spans="1:6">
      <c r="A46" s="144" t="s">
        <v>162</v>
      </c>
      <c r="B46" s="145" t="s">
        <v>161</v>
      </c>
      <c r="C46" s="126" t="s">
        <v>83</v>
      </c>
    </row>
    <row r="47" spans="1:6" ht="15.75" thickBot="1">
      <c r="A47" s="452" t="s">
        <v>214</v>
      </c>
      <c r="B47" s="453"/>
      <c r="C47" s="454"/>
    </row>
    <row r="48" spans="1:6">
      <c r="A48" s="144" t="s">
        <v>201</v>
      </c>
      <c r="B48" s="145" t="s">
        <v>200</v>
      </c>
      <c r="C48" s="146" t="s">
        <v>82</v>
      </c>
    </row>
    <row r="49" spans="1:3">
      <c r="A49" s="140" t="s">
        <v>203</v>
      </c>
      <c r="B49" s="136" t="s">
        <v>202</v>
      </c>
      <c r="C49" s="141" t="s">
        <v>82</v>
      </c>
    </row>
    <row r="50" spans="1:3">
      <c r="A50" s="140" t="s">
        <v>205</v>
      </c>
      <c r="B50" s="136" t="s">
        <v>204</v>
      </c>
      <c r="C50" s="141" t="s">
        <v>82</v>
      </c>
    </row>
    <row r="51" spans="1:3">
      <c r="A51" s="140" t="s">
        <v>207</v>
      </c>
      <c r="B51" s="136" t="s">
        <v>206</v>
      </c>
      <c r="C51" s="141" t="s">
        <v>82</v>
      </c>
    </row>
    <row r="52" spans="1:3">
      <c r="A52" s="140" t="s">
        <v>1</v>
      </c>
      <c r="B52" s="136" t="s">
        <v>208</v>
      </c>
      <c r="C52" s="141"/>
    </row>
    <row r="53" spans="1:3" ht="15.75" thickBot="1">
      <c r="A53" s="452" t="s">
        <v>215</v>
      </c>
      <c r="B53" s="453"/>
      <c r="C53" s="454"/>
    </row>
    <row r="54" spans="1:3">
      <c r="A54" s="144" t="s">
        <v>126</v>
      </c>
      <c r="B54" s="145" t="s">
        <v>125</v>
      </c>
      <c r="C54" s="146" t="s">
        <v>74</v>
      </c>
    </row>
    <row r="55" spans="1:3" ht="30">
      <c r="A55" s="140" t="s">
        <v>127</v>
      </c>
      <c r="B55" s="136" t="s">
        <v>75</v>
      </c>
      <c r="C55" s="141" t="s">
        <v>74</v>
      </c>
    </row>
    <row r="56" spans="1:3">
      <c r="A56" s="140" t="s">
        <v>103</v>
      </c>
      <c r="B56" s="136" t="s">
        <v>102</v>
      </c>
      <c r="C56" s="141" t="s">
        <v>74</v>
      </c>
    </row>
    <row r="57" spans="1:3">
      <c r="A57" s="140" t="s">
        <v>104</v>
      </c>
      <c r="B57" s="136" t="s">
        <v>86</v>
      </c>
      <c r="C57" s="141" t="s">
        <v>74</v>
      </c>
    </row>
    <row r="58" spans="1:3">
      <c r="A58" s="140" t="s">
        <v>92</v>
      </c>
      <c r="B58" s="136" t="s">
        <v>79</v>
      </c>
      <c r="C58" s="141" t="s">
        <v>74</v>
      </c>
    </row>
    <row r="59" spans="1:3">
      <c r="A59" s="140" t="s">
        <v>89</v>
      </c>
      <c r="B59" s="136" t="s">
        <v>80</v>
      </c>
      <c r="C59" s="141" t="s">
        <v>74</v>
      </c>
    </row>
    <row r="60" spans="1:3">
      <c r="A60" s="140" t="s">
        <v>91</v>
      </c>
      <c r="B60" s="136" t="s">
        <v>90</v>
      </c>
      <c r="C60" s="141" t="s">
        <v>74</v>
      </c>
    </row>
    <row r="61" spans="1:3">
      <c r="A61" s="140" t="s">
        <v>94</v>
      </c>
      <c r="B61" s="136" t="s">
        <v>93</v>
      </c>
      <c r="C61" s="141" t="s">
        <v>74</v>
      </c>
    </row>
    <row r="62" spans="1:3">
      <c r="A62" s="140" t="s">
        <v>96</v>
      </c>
      <c r="B62" s="136" t="s">
        <v>95</v>
      </c>
      <c r="C62" s="141" t="s">
        <v>74</v>
      </c>
    </row>
    <row r="63" spans="1:3">
      <c r="A63" s="140" t="s">
        <v>98</v>
      </c>
      <c r="B63" s="136" t="s">
        <v>97</v>
      </c>
      <c r="C63" s="141" t="s">
        <v>74</v>
      </c>
    </row>
    <row r="64" spans="1:3">
      <c r="A64" s="140" t="s">
        <v>100</v>
      </c>
      <c r="B64" s="136" t="s">
        <v>99</v>
      </c>
      <c r="C64" s="141" t="s">
        <v>74</v>
      </c>
    </row>
    <row r="65" spans="1:3">
      <c r="A65" s="140" t="s">
        <v>101</v>
      </c>
      <c r="B65" s="136" t="s">
        <v>216</v>
      </c>
      <c r="C65" s="141" t="s">
        <v>74</v>
      </c>
    </row>
    <row r="66" spans="1:3">
      <c r="A66" s="140" t="s">
        <v>107</v>
      </c>
      <c r="B66" s="136" t="s">
        <v>106</v>
      </c>
      <c r="C66" s="141" t="s">
        <v>74</v>
      </c>
    </row>
    <row r="67" spans="1:3">
      <c r="A67" s="140" t="s">
        <v>105</v>
      </c>
      <c r="B67" s="136" t="s">
        <v>77</v>
      </c>
      <c r="C67" s="141" t="s">
        <v>74</v>
      </c>
    </row>
    <row r="68" spans="1:3">
      <c r="A68" s="140" t="s">
        <v>124</v>
      </c>
      <c r="B68" s="136" t="s">
        <v>123</v>
      </c>
      <c r="C68" s="141" t="s">
        <v>74</v>
      </c>
    </row>
    <row r="69" spans="1:3">
      <c r="A69" s="140" t="s">
        <v>109</v>
      </c>
      <c r="B69" s="136" t="s">
        <v>108</v>
      </c>
      <c r="C69" s="141" t="s">
        <v>74</v>
      </c>
    </row>
    <row r="70" spans="1:3">
      <c r="A70" s="140" t="s">
        <v>111</v>
      </c>
      <c r="B70" s="136" t="s">
        <v>110</v>
      </c>
      <c r="C70" s="141" t="s">
        <v>74</v>
      </c>
    </row>
    <row r="71" spans="1:3">
      <c r="A71" s="140" t="s">
        <v>113</v>
      </c>
      <c r="B71" s="136" t="s">
        <v>112</v>
      </c>
      <c r="C71" s="141" t="s">
        <v>74</v>
      </c>
    </row>
    <row r="72" spans="1:3">
      <c r="A72" s="140" t="s">
        <v>115</v>
      </c>
      <c r="B72" s="136" t="s">
        <v>114</v>
      </c>
      <c r="C72" s="141" t="s">
        <v>74</v>
      </c>
    </row>
    <row r="73" spans="1:3">
      <c r="A73" s="140" t="s">
        <v>117</v>
      </c>
      <c r="B73" s="136" t="s">
        <v>116</v>
      </c>
      <c r="C73" s="141" t="s">
        <v>74</v>
      </c>
    </row>
    <row r="74" spans="1:3">
      <c r="A74" s="140" t="s">
        <v>119</v>
      </c>
      <c r="B74" s="136" t="s">
        <v>118</v>
      </c>
      <c r="C74" s="141" t="s">
        <v>74</v>
      </c>
    </row>
    <row r="75" spans="1:3">
      <c r="A75" s="140" t="s">
        <v>120</v>
      </c>
      <c r="B75" s="136" t="s">
        <v>81</v>
      </c>
      <c r="C75" s="141" t="s">
        <v>74</v>
      </c>
    </row>
    <row r="76" spans="1:3">
      <c r="A76" s="140" t="s">
        <v>122</v>
      </c>
      <c r="B76" s="136" t="s">
        <v>121</v>
      </c>
      <c r="C76" s="141" t="s">
        <v>74</v>
      </c>
    </row>
    <row r="77" spans="1:3" ht="15.75" thickBot="1">
      <c r="A77" s="142" t="s">
        <v>191</v>
      </c>
      <c r="B77" s="143" t="s">
        <v>190</v>
      </c>
      <c r="C77" s="147" t="s">
        <v>74</v>
      </c>
    </row>
  </sheetData>
  <mergeCells count="10">
    <mergeCell ref="A2:C2"/>
    <mergeCell ref="A8:C8"/>
    <mergeCell ref="A47:C47"/>
    <mergeCell ref="A53:C53"/>
    <mergeCell ref="A36:C36"/>
    <mergeCell ref="A13:C13"/>
    <mergeCell ref="A19:C19"/>
    <mergeCell ref="A30:C30"/>
    <mergeCell ref="A41:C41"/>
    <mergeCell ref="A45:C4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2BE26D8F22D8C4791C7DF00F3F8B63D" ma:contentTypeVersion="12" ma:contentTypeDescription="Create a new document." ma:contentTypeScope="" ma:versionID="9676959ba67827ab00cb554f4d0dafb1">
  <xsd:schema xmlns:xsd="http://www.w3.org/2001/XMLSchema" xmlns:xs="http://www.w3.org/2001/XMLSchema" xmlns:p="http://schemas.microsoft.com/office/2006/metadata/properties" xmlns:ns3="a8afe4b9-3d00-45b3-b984-22ceb30472d0" xmlns:ns4="b286855f-2c3a-43c1-8b7a-b4f1c11fd810" targetNamespace="http://schemas.microsoft.com/office/2006/metadata/properties" ma:root="true" ma:fieldsID="cf48737c54eed050fbba4e4f78752661" ns3:_="" ns4:_="">
    <xsd:import namespace="a8afe4b9-3d00-45b3-b984-22ceb30472d0"/>
    <xsd:import namespace="b286855f-2c3a-43c1-8b7a-b4f1c11fd81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OCR" minOccurs="0"/>
                <xsd:element ref="ns4:MediaServiceDateTaken"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afe4b9-3d00-45b3-b984-22ceb30472d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286855f-2c3a-43c1-8b7a-b4f1c11fd81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5BB555-992E-4A86-84B2-F264D95E06D8}">
  <ds:schemaRefs>
    <ds:schemaRef ds:uri="http://schemas.microsoft.com/sharepoint/v3/contenttype/forms"/>
  </ds:schemaRefs>
</ds:datastoreItem>
</file>

<file path=customXml/itemProps2.xml><?xml version="1.0" encoding="utf-8"?>
<ds:datastoreItem xmlns:ds="http://schemas.openxmlformats.org/officeDocument/2006/customXml" ds:itemID="{38B33413-6D16-4142-9CDF-C21D4EAF8FB0}">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b286855f-2c3a-43c1-8b7a-b4f1c11fd810"/>
    <ds:schemaRef ds:uri="http://schemas.microsoft.com/office/2006/documentManagement/types"/>
    <ds:schemaRef ds:uri="a8afe4b9-3d00-45b3-b984-22ceb30472d0"/>
    <ds:schemaRef ds:uri="http://www.w3.org/XML/1998/namespace"/>
    <ds:schemaRef ds:uri="http://purl.org/dc/dcmitype/"/>
  </ds:schemaRefs>
</ds:datastoreItem>
</file>

<file path=customXml/itemProps3.xml><?xml version="1.0" encoding="utf-8"?>
<ds:datastoreItem xmlns:ds="http://schemas.openxmlformats.org/officeDocument/2006/customXml" ds:itemID="{36CC4FE2-696B-42CA-8884-6A3A242B3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afe4b9-3d00-45b3-b984-22ceb30472d0"/>
    <ds:schemaRef ds:uri="b286855f-2c3a-43c1-8b7a-b4f1c11fd8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MS4 Information</vt:lpstr>
      <vt:lpstr>Specific Actions - Completed</vt:lpstr>
      <vt:lpstr>All Actions - Planned</vt:lpstr>
      <vt:lpstr>ISRP Costs</vt:lpstr>
      <vt:lpstr>ISRP Revenue</vt:lpstr>
      <vt:lpstr>Fund Sources</vt:lpstr>
      <vt:lpstr>BMP Codes</vt:lpstr>
      <vt:lpstr>'All Actions - Planned'!Print_Area</vt:lpstr>
      <vt:lpstr>'Fund Sources'!Print_Area</vt:lpstr>
      <vt:lpstr>'ISRP Costs'!Print_Area</vt:lpstr>
      <vt:lpstr>'ISRP Revenue'!Print_Area</vt:lpstr>
      <vt:lpstr>'Specific Actions - Completed'!Print_Area</vt:lpstr>
      <vt:lpstr>'All Actions - Planned'!Print_Titles</vt:lpstr>
      <vt:lpstr>'Specific Actions - Completed'!Print_Titles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kimberly.grove</dc:creator>
  <cp:lastModifiedBy>Brenda Morgan</cp:lastModifiedBy>
  <dcterms:created xsi:type="dcterms:W3CDTF">2016-01-26T19:17:42Z</dcterms:created>
  <dcterms:modified xsi:type="dcterms:W3CDTF">2025-01-03T17:39:18Z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0x01010092BE26D8F22D8C4791C7DF00F3F8B63D</vt:lpwstr>
  </property>
</Properties>
</file>